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g\Sunray Dropbox\SunrayZAM\Sales\1.0 Quote Tools\New Solar System sizing Tool\"/>
    </mc:Choice>
  </mc:AlternateContent>
  <xr:revisionPtr revIDLastSave="0" documentId="13_ncr:1_{18E01ED3-9D67-475B-989D-FC4C99CD8CC3}" xr6:coauthVersionLast="47" xr6:coauthVersionMax="47" xr10:uidLastSave="{00000000-0000-0000-0000-000000000000}"/>
  <bookViews>
    <workbookView xWindow="-108" yWindow="-108" windowWidth="23256" windowHeight="12456" activeTab="1" xr2:uid="{2C64A07F-8359-4D19-8586-2B740502AD74}"/>
  </bookViews>
  <sheets>
    <sheet name="Notes_Read First" sheetId="8" r:id="rId1"/>
    <sheet name="Solar System Sizing" sheetId="5" r:id="rId2"/>
    <sheet name="Backup Sizing" sheetId="7" r:id="rId3"/>
    <sheet name="Hot Water Calc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7" l="1"/>
  <c r="C40" i="7"/>
  <c r="C41" i="7" s="1"/>
  <c r="F28" i="7"/>
  <c r="D28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C9" i="6"/>
  <c r="C8" i="6"/>
  <c r="C56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H30" i="5"/>
  <c r="H31" i="5"/>
  <c r="H32" i="5"/>
  <c r="F29" i="5"/>
  <c r="F30" i="5"/>
  <c r="F31" i="5"/>
  <c r="F32" i="5"/>
  <c r="C67" i="5"/>
  <c r="C68" i="5"/>
  <c r="H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D15" i="5"/>
  <c r="D29" i="7" l="1"/>
  <c r="F29" i="7"/>
  <c r="F30" i="7" s="1"/>
  <c r="C42" i="7" s="1"/>
  <c r="C43" i="7" s="1"/>
  <c r="F33" i="5"/>
  <c r="D33" i="5"/>
  <c r="H33" i="5"/>
  <c r="C10" i="6"/>
  <c r="C69" i="5"/>
  <c r="H34" i="5" l="1"/>
  <c r="C50" i="5" s="1"/>
  <c r="C51" i="5" s="1"/>
  <c r="C52" i="5" l="1"/>
  <c r="C53" i="5" l="1"/>
  <c r="C54" i="5" s="1"/>
  <c r="C55" i="5" s="1"/>
  <c r="C57" i="5" s="1"/>
</calcChain>
</file>

<file path=xl/sharedStrings.xml><?xml version="1.0" encoding="utf-8"?>
<sst xmlns="http://schemas.openxmlformats.org/spreadsheetml/2006/main" count="192" uniqueCount="102">
  <si>
    <t>Appliance</t>
  </si>
  <si>
    <t>Power</t>
  </si>
  <si>
    <t>Hrs</t>
  </si>
  <si>
    <t>kWh</t>
  </si>
  <si>
    <t>Microwave</t>
  </si>
  <si>
    <t>Interior LED Lights</t>
  </si>
  <si>
    <t>Outdoor Security Lights</t>
  </si>
  <si>
    <t>TV decoder</t>
  </si>
  <si>
    <t>Kettle</t>
  </si>
  <si>
    <t>Laptop</t>
  </si>
  <si>
    <t>Phone charging</t>
  </si>
  <si>
    <t>WiFi Router</t>
  </si>
  <si>
    <t>Washing Machine</t>
  </si>
  <si>
    <t>Dishwasher</t>
  </si>
  <si>
    <t>Pool Pump</t>
  </si>
  <si>
    <t>#</t>
  </si>
  <si>
    <t>Qty</t>
  </si>
  <si>
    <t>D_h</t>
  </si>
  <si>
    <t>N_h</t>
  </si>
  <si>
    <t>h</t>
  </si>
  <si>
    <t xml:space="preserve">TOTAL </t>
  </si>
  <si>
    <t>TP</t>
  </si>
  <si>
    <t>Cable Losses</t>
  </si>
  <si>
    <t>Inverter Efficiency</t>
  </si>
  <si>
    <t>Battery Efficiency</t>
  </si>
  <si>
    <t>MPPT Efficiency</t>
  </si>
  <si>
    <t>Fraction Night/Total</t>
  </si>
  <si>
    <t>Overall Efficiency</t>
  </si>
  <si>
    <t>Required Energy</t>
  </si>
  <si>
    <t>Solar array Oversize Factor</t>
  </si>
  <si>
    <t>Solar panel Size</t>
  </si>
  <si>
    <t>Wp</t>
  </si>
  <si>
    <t>Sun-Hours</t>
  </si>
  <si>
    <t>Wh</t>
  </si>
  <si>
    <t>Battery Voltage</t>
  </si>
  <si>
    <t>V</t>
  </si>
  <si>
    <t>Number of panels</t>
  </si>
  <si>
    <t>Hot water production</t>
  </si>
  <si>
    <t># of panels</t>
  </si>
  <si>
    <t>Volume of hot water, L</t>
  </si>
  <si>
    <t>Watt</t>
  </si>
  <si>
    <t>Total Power</t>
  </si>
  <si>
    <t>Nighttime run hrs</t>
  </si>
  <si>
    <t>Daytime run hrs</t>
  </si>
  <si>
    <t>Quantity</t>
  </si>
  <si>
    <t>TV, LED</t>
  </si>
  <si>
    <t>A</t>
  </si>
  <si>
    <t>Fridge</t>
  </si>
  <si>
    <t>Freezer</t>
  </si>
  <si>
    <t>Other 1</t>
  </si>
  <si>
    <t>Other 2</t>
  </si>
  <si>
    <t>%</t>
  </si>
  <si>
    <t>[]</t>
  </si>
  <si>
    <t>Required Battery storage</t>
  </si>
  <si>
    <t>Input Parameter</t>
  </si>
  <si>
    <t>hrs</t>
  </si>
  <si>
    <t>Solar panel size</t>
  </si>
  <si>
    <t>L</t>
  </si>
  <si>
    <t>Heating energy</t>
  </si>
  <si>
    <t xml:space="preserve"> °C</t>
  </si>
  <si>
    <t>Inlet water temp</t>
  </si>
  <si>
    <t>Outlet water temp</t>
  </si>
  <si>
    <t>ΔT</t>
  </si>
  <si>
    <t>Output</t>
  </si>
  <si>
    <t>Required Solar Array Size</t>
  </si>
  <si>
    <t>Theoretical No PV panels</t>
  </si>
  <si>
    <t>Input Parameters</t>
  </si>
  <si>
    <t>Output Parameters</t>
  </si>
  <si>
    <t>Required MPPT size</t>
  </si>
  <si>
    <t>Name:</t>
  </si>
  <si>
    <t>Company:</t>
  </si>
  <si>
    <t>Tel #:</t>
  </si>
  <si>
    <t>email:</t>
  </si>
  <si>
    <t>Location of installation (Town/suburb):</t>
  </si>
  <si>
    <t xml:space="preserve">Backup (B) or Solar (S) System: </t>
  </si>
  <si>
    <t>System connected to Zesco (Y/N):</t>
  </si>
  <si>
    <t>W</t>
  </si>
  <si>
    <t>Other 3</t>
  </si>
  <si>
    <t>Other 4</t>
  </si>
  <si>
    <t>Heater element size</t>
  </si>
  <si>
    <t>Operating hours</t>
  </si>
  <si>
    <t>D-Wh</t>
  </si>
  <si>
    <t>N-Wh</t>
  </si>
  <si>
    <t>TOTAL Daily Wh</t>
  </si>
  <si>
    <t>kWp</t>
  </si>
  <si>
    <t>Battery Day-time Oversize factor</t>
  </si>
  <si>
    <t>Battery Night-time Oversize factor</t>
  </si>
  <si>
    <t>Daytime Wh</t>
  </si>
  <si>
    <t>Nighttime Wh</t>
  </si>
  <si>
    <t>Backup run hrs</t>
  </si>
  <si>
    <t>Depth of Discharge (DOD)</t>
  </si>
  <si>
    <t>Required inverter Size</t>
  </si>
  <si>
    <t>kW</t>
  </si>
  <si>
    <t>Inverter Oversize factor</t>
  </si>
  <si>
    <t>A-h</t>
  </si>
  <si>
    <t>Required Battery Bank Storage</t>
  </si>
  <si>
    <t>Notes:</t>
  </si>
  <si>
    <t>Zesco Incoming power voltage (V):</t>
  </si>
  <si>
    <t>Availability of Zesco Power (hours/day):</t>
  </si>
  <si>
    <t>1. For solar system please complete tab "Solar System Sizing"</t>
  </si>
  <si>
    <t>2. For solar backup system please complete tab "Backup Sizing"</t>
  </si>
  <si>
    <t>3. Only enter information in greyed cells (information already in cells are only for illustrative purposes)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</si>
</sst>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4" xfId="0" applyFont="1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  <xf numFmtId="3" fontId="0" fillId="2" borderId="11" xfId="0" applyNumberFormat="1" applyFill="1" applyBorder="1" applyAlignment="1" applyProtection="1">
      <alignment horizontal="center"/>
      <protection locked="0"/>
    </xf>
    <xf numFmtId="3" fontId="0" fillId="2" borderId="7" xfId="0" applyNumberFormat="1" applyFill="1" applyBorder="1" applyAlignment="1" applyProtection="1">
      <alignment horizontal="center"/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3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1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7" xfId="0" applyBorder="1" applyProtection="1">
      <protection locked="0"/>
    </xf>
    <xf numFmtId="3" fontId="0" fillId="0" borderId="3" xfId="0" applyNumberFormat="1" applyBorder="1" applyAlignment="1" applyProtection="1">
      <alignment horizontal="center"/>
      <protection hidden="1"/>
    </xf>
    <xf numFmtId="3" fontId="1" fillId="0" borderId="9" xfId="0" applyNumberFormat="1" applyFont="1" applyBorder="1" applyAlignment="1" applyProtection="1">
      <alignment horizontal="center"/>
      <protection hidden="1"/>
    </xf>
    <xf numFmtId="3" fontId="0" fillId="0" borderId="1" xfId="0" applyNumberFormat="1" applyBorder="1" applyAlignment="1" applyProtection="1">
      <alignment horizontal="center"/>
      <protection hidden="1"/>
    </xf>
    <xf numFmtId="3" fontId="0" fillId="0" borderId="6" xfId="0" applyNumberFormat="1" applyBorder="1" applyAlignment="1" applyProtection="1">
      <alignment horizontal="center"/>
      <protection hidden="1"/>
    </xf>
    <xf numFmtId="3" fontId="0" fillId="0" borderId="5" xfId="0" applyNumberFormat="1" applyBorder="1" applyAlignment="1" applyProtection="1">
      <alignment horizontal="center"/>
      <protection hidden="1"/>
    </xf>
    <xf numFmtId="3" fontId="1" fillId="0" borderId="10" xfId="0" applyNumberFormat="1" applyFont="1" applyBorder="1" applyAlignment="1" applyProtection="1">
      <alignment horizontal="center"/>
      <protection hidden="1"/>
    </xf>
    <xf numFmtId="3" fontId="1" fillId="0" borderId="15" xfId="0" applyNumberFormat="1" applyFont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166" fontId="0" fillId="3" borderId="1" xfId="0" applyNumberFormat="1" applyFill="1" applyBorder="1" applyAlignment="1" applyProtection="1">
      <alignment horizontal="center"/>
      <protection hidden="1"/>
    </xf>
    <xf numFmtId="1" fontId="0" fillId="3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" fontId="1" fillId="0" borderId="1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/>
      <protection hidden="1"/>
    </xf>
    <xf numFmtId="2" fontId="0" fillId="0" borderId="1" xfId="0" applyNumberFormat="1" applyFill="1" applyBorder="1" applyAlignment="1" applyProtection="1">
      <alignment horizontal="center"/>
      <protection hidden="1"/>
    </xf>
    <xf numFmtId="166" fontId="0" fillId="0" borderId="1" xfId="0" applyNumberForma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255550</xdr:colOff>
      <xdr:row>0</xdr:row>
      <xdr:rowOff>85183</xdr:rowOff>
    </xdr:from>
    <xdr:to>
      <xdr:col>7</xdr:col>
      <xdr:colOff>397464</xdr:colOff>
      <xdr:row>0</xdr:row>
      <xdr:rowOff>1146097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08488D-5267-4A40-B02E-3ED88C9AE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635" y="85183"/>
          <a:ext cx="1706182" cy="1060914"/>
        </a:xfrm>
        <a:prstGeom prst="rect">
          <a:avLst/>
        </a:prstGeom>
      </xdr:spPr>
    </xdr:pic>
    <xdr:clientData/>
  </xdr:twoCellAnchor>
  <xdr:twoCellAnchor>
    <xdr:from>
      <xdr:col>0</xdr:col>
      <xdr:colOff>69695</xdr:colOff>
      <xdr:row>0</xdr:row>
      <xdr:rowOff>116160</xdr:rowOff>
    </xdr:from>
    <xdr:to>
      <xdr:col>3</xdr:col>
      <xdr:colOff>139390</xdr:colOff>
      <xdr:row>0</xdr:row>
      <xdr:rowOff>1223538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2C037A-3967-79D0-2F6A-6AC0004DCAAC}"/>
            </a:ext>
          </a:extLst>
        </xdr:cNvPr>
        <xdr:cNvSpPr txBox="1"/>
      </xdr:nvSpPr>
      <xdr:spPr>
        <a:xfrm>
          <a:off x="69695" y="116160"/>
          <a:ext cx="2818780" cy="1107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Sunray Power Company</a:t>
          </a:r>
          <a:r>
            <a:rPr lang="af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Limited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Stand Nr. 3, Chamba Valley Shopping Mall,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Munali Rd., Chamba Valley, Lusaka, Zambia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+260 967 208005 or +260 977 589751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ZA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info@sunrayafrica.com</a:t>
          </a:r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Website:</a:t>
          </a:r>
          <a:r>
            <a:rPr lang="en-ZA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www.sunrayafrica.com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255550</xdr:colOff>
      <xdr:row>0</xdr:row>
      <xdr:rowOff>85183</xdr:rowOff>
    </xdr:from>
    <xdr:to>
      <xdr:col>6</xdr:col>
      <xdr:colOff>627652</xdr:colOff>
      <xdr:row>0</xdr:row>
      <xdr:rowOff>1146097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95D3AF-55CA-47EB-A8AB-A48AD3EBB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1650" y="85183"/>
          <a:ext cx="1704014" cy="1060914"/>
        </a:xfrm>
        <a:prstGeom prst="rect">
          <a:avLst/>
        </a:prstGeom>
      </xdr:spPr>
    </xdr:pic>
    <xdr:clientData/>
  </xdr:twoCellAnchor>
  <xdr:twoCellAnchor>
    <xdr:from>
      <xdr:col>0</xdr:col>
      <xdr:colOff>69695</xdr:colOff>
      <xdr:row>0</xdr:row>
      <xdr:rowOff>116160</xdr:rowOff>
    </xdr:from>
    <xdr:to>
      <xdr:col>3</xdr:col>
      <xdr:colOff>139390</xdr:colOff>
      <xdr:row>0</xdr:row>
      <xdr:rowOff>1223538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C8E316-075F-4C43-95B2-D0B83BD82C18}"/>
            </a:ext>
          </a:extLst>
        </xdr:cNvPr>
        <xdr:cNvSpPr txBox="1"/>
      </xdr:nvSpPr>
      <xdr:spPr>
        <a:xfrm>
          <a:off x="69695" y="116160"/>
          <a:ext cx="3155795" cy="1107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Sunray Power Company</a:t>
          </a:r>
          <a:r>
            <a:rPr lang="af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Limited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Stand Nr. 3, Chamba Valley Shopping Mall,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Munali Rd., Chamba Valley, Lusaka, Zambia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+260 967 208005 or +260 977 589751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ZA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info@sunrayafrica.com</a:t>
          </a:r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Website:</a:t>
          </a:r>
          <a:r>
            <a:rPr lang="en-ZA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www.sunrayafrica.com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89FB-8550-4491-8CF5-17C43EAF4CD7}">
  <dimension ref="A1:A4"/>
  <sheetViews>
    <sheetView workbookViewId="0">
      <selection activeCell="A15" sqref="A15"/>
    </sheetView>
  </sheetViews>
  <sheetFormatPr defaultRowHeight="14.4" x14ac:dyDescent="0.3"/>
  <cols>
    <col min="1" max="1" width="90.77734375" bestFit="1" customWidth="1"/>
  </cols>
  <sheetData>
    <row r="1" spans="1:1" x14ac:dyDescent="0.3">
      <c r="A1" s="6" t="s">
        <v>96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</sheetData>
  <sheetProtection algorithmName="SHA-512" hashValue="uEsA22B90FLdUJHO244XlNCBBolskeeO2ycCtyMxlBCtqxECrkqUGFglM/rCUJB/6erCqmhExVDFFoCdqWpdxQ==" saltValue="Lsc0uRRvyw9pDGLlVaxMi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478A-D5A7-490F-ABCB-00514B8DF251}">
  <dimension ref="A1:H69"/>
  <sheetViews>
    <sheetView tabSelected="1" topLeftCell="A29" zoomScale="82" zoomScaleNormal="82" workbookViewId="0">
      <selection activeCell="H47" sqref="H47"/>
    </sheetView>
  </sheetViews>
  <sheetFormatPr defaultRowHeight="14.4" x14ac:dyDescent="0.3"/>
  <cols>
    <col min="1" max="1" width="29.109375" bestFit="1" customWidth="1"/>
    <col min="2" max="2" width="6.77734375" customWidth="1"/>
    <col min="3" max="3" width="8.21875" style="1" customWidth="1"/>
    <col min="4" max="4" width="6" style="1" customWidth="1"/>
    <col min="5" max="5" width="4.21875" style="1" bestFit="1" customWidth="1"/>
    <col min="6" max="6" width="8" style="1" bestFit="1" customWidth="1"/>
    <col min="7" max="7" width="4.21875" style="1" bestFit="1" customWidth="1"/>
    <col min="8" max="8" width="6.6640625" style="1" bestFit="1" customWidth="1"/>
  </cols>
  <sheetData>
    <row r="1" spans="1:8" ht="103.5" customHeight="1" x14ac:dyDescent="0.3">
      <c r="A1" s="63"/>
      <c r="B1" s="63"/>
      <c r="C1" s="63"/>
      <c r="D1" s="63"/>
      <c r="E1" s="63"/>
      <c r="F1" s="63"/>
      <c r="G1" s="63"/>
      <c r="H1" s="63"/>
    </row>
    <row r="2" spans="1:8" x14ac:dyDescent="0.3">
      <c r="A2" s="61" t="s">
        <v>69</v>
      </c>
      <c r="B2" s="61"/>
      <c r="C2" s="62"/>
      <c r="D2" s="62"/>
      <c r="E2" s="62"/>
      <c r="F2" s="62"/>
      <c r="G2" s="62"/>
      <c r="H2" s="62"/>
    </row>
    <row r="3" spans="1:8" x14ac:dyDescent="0.3">
      <c r="A3" s="61" t="s">
        <v>70</v>
      </c>
      <c r="B3" s="61"/>
      <c r="C3" s="62"/>
      <c r="D3" s="62"/>
      <c r="E3" s="62"/>
      <c r="F3" s="62"/>
      <c r="G3" s="62"/>
      <c r="H3" s="62"/>
    </row>
    <row r="4" spans="1:8" x14ac:dyDescent="0.3">
      <c r="A4" s="61" t="s">
        <v>71</v>
      </c>
      <c r="B4" s="61"/>
      <c r="C4" s="62"/>
      <c r="D4" s="62"/>
      <c r="E4" s="62"/>
      <c r="F4" s="62"/>
      <c r="G4" s="62"/>
      <c r="H4" s="62"/>
    </row>
    <row r="5" spans="1:8" x14ac:dyDescent="0.3">
      <c r="A5" s="61" t="s">
        <v>72</v>
      </c>
      <c r="B5" s="61"/>
      <c r="C5" s="62"/>
      <c r="D5" s="62"/>
      <c r="E5" s="62"/>
      <c r="F5" s="62"/>
      <c r="G5" s="62"/>
      <c r="H5" s="62"/>
    </row>
    <row r="6" spans="1:8" x14ac:dyDescent="0.3">
      <c r="A6" s="61" t="s">
        <v>73</v>
      </c>
      <c r="B6" s="61"/>
      <c r="C6" s="62"/>
      <c r="D6" s="62"/>
      <c r="E6" s="62"/>
      <c r="F6" s="62"/>
      <c r="G6" s="62"/>
      <c r="H6" s="62"/>
    </row>
    <row r="7" spans="1:8" x14ac:dyDescent="0.3">
      <c r="A7" s="61" t="s">
        <v>74</v>
      </c>
      <c r="B7" s="61"/>
      <c r="C7" s="62"/>
      <c r="D7" s="62"/>
      <c r="E7" s="62"/>
      <c r="F7" s="62"/>
      <c r="G7" s="62"/>
      <c r="H7" s="62"/>
    </row>
    <row r="8" spans="1:8" x14ac:dyDescent="0.3">
      <c r="A8" s="61" t="s">
        <v>75</v>
      </c>
      <c r="B8" s="61"/>
      <c r="C8" s="62"/>
      <c r="D8" s="62"/>
      <c r="E8" s="62"/>
      <c r="F8" s="62"/>
      <c r="G8" s="62"/>
      <c r="H8" s="62"/>
    </row>
    <row r="9" spans="1:8" x14ac:dyDescent="0.3">
      <c r="A9" s="61" t="s">
        <v>97</v>
      </c>
      <c r="B9" s="61"/>
      <c r="C9" s="62"/>
      <c r="D9" s="62"/>
      <c r="E9" s="62"/>
      <c r="F9" s="62"/>
      <c r="G9" s="62"/>
      <c r="H9" s="62"/>
    </row>
    <row r="10" spans="1:8" x14ac:dyDescent="0.3">
      <c r="A10" s="61" t="s">
        <v>98</v>
      </c>
      <c r="B10" s="61"/>
      <c r="C10" s="62"/>
      <c r="D10" s="62"/>
      <c r="E10" s="62"/>
      <c r="F10" s="62"/>
      <c r="G10" s="62"/>
      <c r="H10" s="62"/>
    </row>
    <row r="11" spans="1:8" ht="15" thickBot="1" x14ac:dyDescent="0.35">
      <c r="A11" s="60"/>
      <c r="B11" s="60"/>
      <c r="C11" s="60"/>
      <c r="D11" s="60"/>
      <c r="E11" s="60"/>
      <c r="F11" s="60"/>
      <c r="G11" s="60"/>
      <c r="H11" s="60"/>
    </row>
    <row r="12" spans="1:8" s="6" customFormat="1" ht="86.4" thickBot="1" x14ac:dyDescent="0.35">
      <c r="B12" s="7"/>
      <c r="C12" s="8" t="s">
        <v>44</v>
      </c>
      <c r="D12" s="9" t="s">
        <v>41</v>
      </c>
      <c r="E12" s="9" t="s">
        <v>43</v>
      </c>
      <c r="F12" s="9" t="s">
        <v>87</v>
      </c>
      <c r="G12" s="9" t="s">
        <v>42</v>
      </c>
      <c r="H12" s="10" t="s">
        <v>88</v>
      </c>
    </row>
    <row r="13" spans="1:8" ht="15" thickBot="1" x14ac:dyDescent="0.35">
      <c r="A13" s="37" t="s">
        <v>0</v>
      </c>
      <c r="B13" s="37" t="s">
        <v>1</v>
      </c>
      <c r="C13" s="38" t="s">
        <v>16</v>
      </c>
      <c r="D13" s="14" t="s">
        <v>21</v>
      </c>
      <c r="E13" s="14" t="s">
        <v>17</v>
      </c>
      <c r="F13" s="14" t="s">
        <v>81</v>
      </c>
      <c r="G13" s="14" t="s">
        <v>18</v>
      </c>
      <c r="H13" s="39" t="s">
        <v>82</v>
      </c>
    </row>
    <row r="14" spans="1:8" ht="15" thickBot="1" x14ac:dyDescent="0.35">
      <c r="A14" s="40"/>
      <c r="B14" s="33" t="s">
        <v>40</v>
      </c>
      <c r="C14" s="34" t="s">
        <v>15</v>
      </c>
      <c r="D14" s="35" t="s">
        <v>40</v>
      </c>
      <c r="E14" s="35" t="s">
        <v>19</v>
      </c>
      <c r="F14" s="35" t="s">
        <v>33</v>
      </c>
      <c r="G14" s="35" t="s">
        <v>19</v>
      </c>
      <c r="H14" s="36" t="s">
        <v>33</v>
      </c>
    </row>
    <row r="15" spans="1:8" x14ac:dyDescent="0.3">
      <c r="A15" s="41" t="s">
        <v>5</v>
      </c>
      <c r="B15" s="29">
        <v>5</v>
      </c>
      <c r="C15" s="23">
        <v>6</v>
      </c>
      <c r="D15" s="43">
        <f>$B15*C15</f>
        <v>30</v>
      </c>
      <c r="E15" s="25">
        <v>0</v>
      </c>
      <c r="F15" s="43">
        <f>$B15*C15*E15</f>
        <v>0</v>
      </c>
      <c r="G15" s="25">
        <v>6</v>
      </c>
      <c r="H15" s="46">
        <f>$B15*C15*G15</f>
        <v>180</v>
      </c>
    </row>
    <row r="16" spans="1:8" x14ac:dyDescent="0.3">
      <c r="A16" s="41" t="s">
        <v>6</v>
      </c>
      <c r="B16" s="30">
        <v>10</v>
      </c>
      <c r="C16" s="24">
        <v>4</v>
      </c>
      <c r="D16" s="43">
        <f t="shared" ref="D16:D32" si="0">$B16*C16</f>
        <v>40</v>
      </c>
      <c r="E16" s="26">
        <v>0</v>
      </c>
      <c r="F16" s="45">
        <f t="shared" ref="F16:F32" si="1">B16*C16*E16</f>
        <v>0</v>
      </c>
      <c r="G16" s="26">
        <v>4</v>
      </c>
      <c r="H16" s="47">
        <f t="shared" ref="H16:H32" si="2">$B16*C16*G16</f>
        <v>160</v>
      </c>
    </row>
    <row r="17" spans="1:8" x14ac:dyDescent="0.3">
      <c r="A17" s="41" t="s">
        <v>45</v>
      </c>
      <c r="B17" s="30">
        <v>80</v>
      </c>
      <c r="C17" s="24">
        <v>1</v>
      </c>
      <c r="D17" s="43">
        <f t="shared" si="0"/>
        <v>80</v>
      </c>
      <c r="E17" s="26">
        <v>2</v>
      </c>
      <c r="F17" s="45">
        <f t="shared" si="1"/>
        <v>160</v>
      </c>
      <c r="G17" s="26">
        <v>2</v>
      </c>
      <c r="H17" s="47">
        <f t="shared" si="2"/>
        <v>160</v>
      </c>
    </row>
    <row r="18" spans="1:8" x14ac:dyDescent="0.3">
      <c r="A18" s="41" t="s">
        <v>7</v>
      </c>
      <c r="B18" s="30">
        <v>15</v>
      </c>
      <c r="C18" s="24">
        <v>1</v>
      </c>
      <c r="D18" s="43">
        <f t="shared" si="0"/>
        <v>15</v>
      </c>
      <c r="E18" s="26">
        <v>12</v>
      </c>
      <c r="F18" s="45">
        <f t="shared" si="1"/>
        <v>180</v>
      </c>
      <c r="G18" s="26">
        <v>12</v>
      </c>
      <c r="H18" s="47">
        <f t="shared" si="2"/>
        <v>180</v>
      </c>
    </row>
    <row r="19" spans="1:8" x14ac:dyDescent="0.3">
      <c r="A19" s="41" t="s">
        <v>47</v>
      </c>
      <c r="B19" s="30">
        <v>120</v>
      </c>
      <c r="C19" s="24">
        <v>1</v>
      </c>
      <c r="D19" s="43">
        <f t="shared" si="0"/>
        <v>120</v>
      </c>
      <c r="E19" s="26">
        <v>6</v>
      </c>
      <c r="F19" s="45">
        <f t="shared" si="1"/>
        <v>720</v>
      </c>
      <c r="G19" s="26">
        <v>6</v>
      </c>
      <c r="H19" s="47">
        <f t="shared" si="2"/>
        <v>720</v>
      </c>
    </row>
    <row r="20" spans="1:8" x14ac:dyDescent="0.3">
      <c r="A20" s="41" t="s">
        <v>48</v>
      </c>
      <c r="B20" s="30">
        <v>120</v>
      </c>
      <c r="C20" s="24">
        <v>1</v>
      </c>
      <c r="D20" s="43">
        <f t="shared" si="0"/>
        <v>120</v>
      </c>
      <c r="E20" s="26">
        <v>6</v>
      </c>
      <c r="F20" s="45">
        <f t="shared" si="1"/>
        <v>720</v>
      </c>
      <c r="G20" s="26">
        <v>6</v>
      </c>
      <c r="H20" s="47">
        <f t="shared" si="2"/>
        <v>720</v>
      </c>
    </row>
    <row r="21" spans="1:8" x14ac:dyDescent="0.3">
      <c r="A21" s="41" t="s">
        <v>4</v>
      </c>
      <c r="B21" s="30">
        <v>700</v>
      </c>
      <c r="C21" s="24">
        <v>1</v>
      </c>
      <c r="D21" s="43">
        <f t="shared" si="0"/>
        <v>700</v>
      </c>
      <c r="E21" s="26">
        <v>0.2</v>
      </c>
      <c r="F21" s="45">
        <f t="shared" si="1"/>
        <v>140</v>
      </c>
      <c r="G21" s="26">
        <v>0.2</v>
      </c>
      <c r="H21" s="47">
        <f t="shared" si="2"/>
        <v>140</v>
      </c>
    </row>
    <row r="22" spans="1:8" x14ac:dyDescent="0.3">
      <c r="A22" s="41" t="s">
        <v>8</v>
      </c>
      <c r="B22" s="30">
        <v>1000</v>
      </c>
      <c r="C22" s="24">
        <v>1</v>
      </c>
      <c r="D22" s="43">
        <f t="shared" si="0"/>
        <v>1000</v>
      </c>
      <c r="E22" s="26">
        <v>0.1</v>
      </c>
      <c r="F22" s="45">
        <f t="shared" si="1"/>
        <v>100</v>
      </c>
      <c r="G22" s="26">
        <v>0.1</v>
      </c>
      <c r="H22" s="47">
        <f t="shared" si="2"/>
        <v>100</v>
      </c>
    </row>
    <row r="23" spans="1:8" x14ac:dyDescent="0.3">
      <c r="A23" s="41" t="s">
        <v>9</v>
      </c>
      <c r="B23" s="30">
        <v>70</v>
      </c>
      <c r="C23" s="24">
        <v>1</v>
      </c>
      <c r="D23" s="43">
        <f t="shared" si="0"/>
        <v>70</v>
      </c>
      <c r="E23" s="26">
        <v>2</v>
      </c>
      <c r="F23" s="45">
        <f t="shared" si="1"/>
        <v>140</v>
      </c>
      <c r="G23" s="26">
        <v>2</v>
      </c>
      <c r="H23" s="47">
        <f t="shared" si="2"/>
        <v>140</v>
      </c>
    </row>
    <row r="24" spans="1:8" x14ac:dyDescent="0.3">
      <c r="A24" s="41" t="s">
        <v>10</v>
      </c>
      <c r="B24" s="30">
        <v>10</v>
      </c>
      <c r="C24" s="24">
        <v>2</v>
      </c>
      <c r="D24" s="43">
        <f t="shared" si="0"/>
        <v>20</v>
      </c>
      <c r="E24" s="26">
        <v>2</v>
      </c>
      <c r="F24" s="45">
        <f t="shared" si="1"/>
        <v>40</v>
      </c>
      <c r="G24" s="26">
        <v>2</v>
      </c>
      <c r="H24" s="47">
        <f t="shared" si="2"/>
        <v>40</v>
      </c>
    </row>
    <row r="25" spans="1:8" x14ac:dyDescent="0.3">
      <c r="A25" s="41" t="s">
        <v>11</v>
      </c>
      <c r="B25" s="30">
        <v>15</v>
      </c>
      <c r="C25" s="24">
        <v>1</v>
      </c>
      <c r="D25" s="43">
        <f t="shared" si="0"/>
        <v>15</v>
      </c>
      <c r="E25" s="26">
        <v>12</v>
      </c>
      <c r="F25" s="45">
        <f t="shared" si="1"/>
        <v>180</v>
      </c>
      <c r="G25" s="26">
        <v>12</v>
      </c>
      <c r="H25" s="47">
        <f t="shared" si="2"/>
        <v>180</v>
      </c>
    </row>
    <row r="26" spans="1:8" x14ac:dyDescent="0.3">
      <c r="A26" s="41" t="s">
        <v>12</v>
      </c>
      <c r="B26" s="30">
        <v>850</v>
      </c>
      <c r="C26" s="24">
        <v>0</v>
      </c>
      <c r="D26" s="43">
        <f t="shared" si="0"/>
        <v>0</v>
      </c>
      <c r="E26" s="26"/>
      <c r="F26" s="45">
        <f t="shared" si="1"/>
        <v>0</v>
      </c>
      <c r="G26" s="26"/>
      <c r="H26" s="47">
        <f t="shared" si="2"/>
        <v>0</v>
      </c>
    </row>
    <row r="27" spans="1:8" x14ac:dyDescent="0.3">
      <c r="A27" s="41" t="s">
        <v>13</v>
      </c>
      <c r="B27" s="30">
        <v>1800</v>
      </c>
      <c r="C27" s="24">
        <v>0</v>
      </c>
      <c r="D27" s="43">
        <f t="shared" si="0"/>
        <v>0</v>
      </c>
      <c r="E27" s="26"/>
      <c r="F27" s="45">
        <f t="shared" si="1"/>
        <v>0</v>
      </c>
      <c r="G27" s="26"/>
      <c r="H27" s="47">
        <f t="shared" si="2"/>
        <v>0</v>
      </c>
    </row>
    <row r="28" spans="1:8" x14ac:dyDescent="0.3">
      <c r="A28" s="41" t="s">
        <v>14</v>
      </c>
      <c r="B28" s="30">
        <v>750</v>
      </c>
      <c r="C28" s="24">
        <v>0</v>
      </c>
      <c r="D28" s="43">
        <f t="shared" si="0"/>
        <v>0</v>
      </c>
      <c r="E28" s="26"/>
      <c r="F28" s="45">
        <f t="shared" si="1"/>
        <v>0</v>
      </c>
      <c r="G28" s="26"/>
      <c r="H28" s="47">
        <f t="shared" si="2"/>
        <v>0</v>
      </c>
    </row>
    <row r="29" spans="1:8" x14ac:dyDescent="0.3">
      <c r="A29" s="42" t="s">
        <v>49</v>
      </c>
      <c r="B29" s="30">
        <v>0</v>
      </c>
      <c r="C29" s="24">
        <v>0</v>
      </c>
      <c r="D29" s="43">
        <f t="shared" si="0"/>
        <v>0</v>
      </c>
      <c r="E29" s="26"/>
      <c r="F29" s="45">
        <f t="shared" si="1"/>
        <v>0</v>
      </c>
      <c r="G29" s="26"/>
      <c r="H29" s="47">
        <f t="shared" si="2"/>
        <v>0</v>
      </c>
    </row>
    <row r="30" spans="1:8" x14ac:dyDescent="0.3">
      <c r="A30" s="42" t="s">
        <v>50</v>
      </c>
      <c r="B30" s="30">
        <v>0</v>
      </c>
      <c r="C30" s="24">
        <v>1</v>
      </c>
      <c r="D30" s="43">
        <f t="shared" si="0"/>
        <v>0</v>
      </c>
      <c r="E30" s="26">
        <v>1</v>
      </c>
      <c r="F30" s="45">
        <f t="shared" si="1"/>
        <v>0</v>
      </c>
      <c r="G30" s="26">
        <v>1</v>
      </c>
      <c r="H30" s="47">
        <f t="shared" si="2"/>
        <v>0</v>
      </c>
    </row>
    <row r="31" spans="1:8" x14ac:dyDescent="0.3">
      <c r="A31" s="42" t="s">
        <v>77</v>
      </c>
      <c r="B31" s="30">
        <v>0</v>
      </c>
      <c r="C31" s="24">
        <v>0</v>
      </c>
      <c r="D31" s="43">
        <f t="shared" si="0"/>
        <v>0</v>
      </c>
      <c r="E31" s="26"/>
      <c r="F31" s="45">
        <f t="shared" si="1"/>
        <v>0</v>
      </c>
      <c r="G31" s="26"/>
      <c r="H31" s="47">
        <f t="shared" si="2"/>
        <v>0</v>
      </c>
    </row>
    <row r="32" spans="1:8" ht="15" thickBot="1" x14ac:dyDescent="0.35">
      <c r="A32" s="42" t="s">
        <v>78</v>
      </c>
      <c r="B32" s="31">
        <v>0</v>
      </c>
      <c r="C32" s="24">
        <v>0</v>
      </c>
      <c r="D32" s="43">
        <f t="shared" si="0"/>
        <v>0</v>
      </c>
      <c r="E32" s="26"/>
      <c r="F32" s="45">
        <f t="shared" si="1"/>
        <v>0</v>
      </c>
      <c r="G32" s="26"/>
      <c r="H32" s="47">
        <f t="shared" si="2"/>
        <v>0</v>
      </c>
    </row>
    <row r="33" spans="1:8" ht="15" thickBot="1" x14ac:dyDescent="0.35">
      <c r="A33" s="11" t="s">
        <v>20</v>
      </c>
      <c r="B33" s="12"/>
      <c r="C33" s="13"/>
      <c r="D33" s="44">
        <f>SUM(D15:D32)</f>
        <v>2210</v>
      </c>
      <c r="E33" s="32"/>
      <c r="F33" s="44">
        <f>SUM(F15:F32)</f>
        <v>2380</v>
      </c>
      <c r="G33" s="14"/>
      <c r="H33" s="48">
        <f>SUM(H15:H32)</f>
        <v>2720</v>
      </c>
    </row>
    <row r="34" spans="1:8" ht="15" thickBot="1" x14ac:dyDescent="0.35">
      <c r="A34" s="15" t="s">
        <v>83</v>
      </c>
      <c r="B34" s="16"/>
      <c r="C34" s="17"/>
      <c r="D34" s="18"/>
      <c r="E34" s="18"/>
      <c r="F34" s="18"/>
      <c r="G34" s="18"/>
      <c r="H34" s="49">
        <f>F33+H33</f>
        <v>5100</v>
      </c>
    </row>
    <row r="35" spans="1:8" ht="14.55" customHeight="1" x14ac:dyDescent="0.3">
      <c r="A35" s="19"/>
      <c r="H35" s="20"/>
    </row>
    <row r="36" spans="1:8" x14ac:dyDescent="0.3">
      <c r="A36" s="19" t="s">
        <v>54</v>
      </c>
      <c r="B36" s="1"/>
      <c r="H36" s="20"/>
    </row>
    <row r="37" spans="1:8" x14ac:dyDescent="0.3">
      <c r="A37" s="3" t="s">
        <v>23</v>
      </c>
      <c r="B37" s="2" t="s">
        <v>51</v>
      </c>
      <c r="C37" s="27">
        <v>0.9</v>
      </c>
    </row>
    <row r="38" spans="1:8" x14ac:dyDescent="0.3">
      <c r="A38" s="3" t="s">
        <v>24</v>
      </c>
      <c r="B38" s="2" t="s">
        <v>51</v>
      </c>
      <c r="C38" s="27">
        <v>0.9</v>
      </c>
    </row>
    <row r="39" spans="1:8" x14ac:dyDescent="0.3">
      <c r="A39" s="3" t="s">
        <v>25</v>
      </c>
      <c r="B39" s="2" t="s">
        <v>51</v>
      </c>
      <c r="C39" s="27">
        <v>0.98</v>
      </c>
    </row>
    <row r="40" spans="1:8" x14ac:dyDescent="0.3">
      <c r="A40" s="3" t="s">
        <v>22</v>
      </c>
      <c r="B40" s="2" t="s">
        <v>51</v>
      </c>
      <c r="C40" s="28">
        <v>0.02</v>
      </c>
    </row>
    <row r="41" spans="1:8" x14ac:dyDescent="0.3">
      <c r="A41" s="3" t="s">
        <v>32</v>
      </c>
      <c r="B41" s="2" t="s">
        <v>2</v>
      </c>
      <c r="C41" s="26">
        <v>4.5</v>
      </c>
      <c r="F41"/>
    </row>
    <row r="42" spans="1:8" x14ac:dyDescent="0.3">
      <c r="A42" s="3" t="s">
        <v>29</v>
      </c>
      <c r="B42" s="2" t="s">
        <v>52</v>
      </c>
      <c r="C42" s="26">
        <v>1.8</v>
      </c>
    </row>
    <row r="43" spans="1:8" x14ac:dyDescent="0.3">
      <c r="A43" s="3" t="s">
        <v>30</v>
      </c>
      <c r="B43" s="2" t="s">
        <v>31</v>
      </c>
      <c r="C43" s="26">
        <v>555</v>
      </c>
      <c r="F43"/>
    </row>
    <row r="44" spans="1:8" x14ac:dyDescent="0.3">
      <c r="A44" s="3" t="s">
        <v>34</v>
      </c>
      <c r="B44" s="2" t="s">
        <v>35</v>
      </c>
      <c r="C44" s="26">
        <v>48</v>
      </c>
    </row>
    <row r="45" spans="1:8" x14ac:dyDescent="0.3">
      <c r="A45" s="3" t="s">
        <v>90</v>
      </c>
      <c r="B45" s="2" t="s">
        <v>51</v>
      </c>
      <c r="C45" s="28">
        <v>0.8</v>
      </c>
    </row>
    <row r="46" spans="1:8" x14ac:dyDescent="0.3">
      <c r="A46" s="3" t="s">
        <v>86</v>
      </c>
      <c r="B46" s="2" t="s">
        <v>52</v>
      </c>
      <c r="C46" s="26">
        <v>1.3</v>
      </c>
    </row>
    <row r="47" spans="1:8" x14ac:dyDescent="0.3">
      <c r="A47" s="3" t="s">
        <v>85</v>
      </c>
      <c r="B47" s="2" t="s">
        <v>52</v>
      </c>
      <c r="C47" s="26">
        <v>0.3</v>
      </c>
    </row>
    <row r="48" spans="1:8" x14ac:dyDescent="0.3">
      <c r="B48" s="2"/>
      <c r="C48" s="2"/>
    </row>
    <row r="49" spans="1:6" x14ac:dyDescent="0.3">
      <c r="A49" s="4" t="s">
        <v>63</v>
      </c>
      <c r="B49" s="2"/>
      <c r="C49" s="21"/>
    </row>
    <row r="50" spans="1:6" x14ac:dyDescent="0.3">
      <c r="A50" s="3" t="s">
        <v>26</v>
      </c>
      <c r="B50" s="2" t="s">
        <v>52</v>
      </c>
      <c r="C50" s="50">
        <f>H33/H34</f>
        <v>0.53333333333333333</v>
      </c>
    </row>
    <row r="51" spans="1:6" x14ac:dyDescent="0.3">
      <c r="A51" s="3" t="s">
        <v>27</v>
      </c>
      <c r="B51" s="2" t="s">
        <v>51</v>
      </c>
      <c r="C51" s="50">
        <f>C37*C39*(1-C40)/(1+C50*(1/C38-1))</f>
        <v>0.81600419580419581</v>
      </c>
      <c r="F51" s="22"/>
    </row>
    <row r="52" spans="1:6" x14ac:dyDescent="0.3">
      <c r="A52" s="3" t="s">
        <v>28</v>
      </c>
      <c r="B52" s="2" t="s">
        <v>3</v>
      </c>
      <c r="C52" s="51">
        <f>H34/C51/1000</f>
        <v>6.2499678631845779</v>
      </c>
      <c r="F52"/>
    </row>
    <row r="53" spans="1:6" x14ac:dyDescent="0.3">
      <c r="A53" s="3" t="s">
        <v>64</v>
      </c>
      <c r="B53" s="2" t="s">
        <v>84</v>
      </c>
      <c r="C53" s="51">
        <f>C52*C42/C41</f>
        <v>2.4999871452738311</v>
      </c>
      <c r="F53"/>
    </row>
    <row r="54" spans="1:6" x14ac:dyDescent="0.3">
      <c r="A54" s="3" t="s">
        <v>65</v>
      </c>
      <c r="B54" s="2" t="s">
        <v>15</v>
      </c>
      <c r="C54" s="51">
        <f>C53/C43*1000</f>
        <v>4.5044813428357315</v>
      </c>
      <c r="F54"/>
    </row>
    <row r="55" spans="1:6" x14ac:dyDescent="0.3">
      <c r="A55" s="3" t="s">
        <v>36</v>
      </c>
      <c r="B55" s="2" t="s">
        <v>15</v>
      </c>
      <c r="C55" s="52">
        <f>ROUNDUP(C54,0)</f>
        <v>5</v>
      </c>
      <c r="F55"/>
    </row>
    <row r="56" spans="1:6" x14ac:dyDescent="0.3">
      <c r="A56" s="3" t="s">
        <v>53</v>
      </c>
      <c r="B56" s="2" t="s">
        <v>3</v>
      </c>
      <c r="C56" s="53">
        <f>H33/C45*C46/1000 + F33/C45*C47/1000</f>
        <v>5.3125</v>
      </c>
    </row>
    <row r="57" spans="1:6" x14ac:dyDescent="0.3">
      <c r="A57" s="3" t="s">
        <v>68</v>
      </c>
      <c r="B57" s="2" t="s">
        <v>46</v>
      </c>
      <c r="C57" s="54">
        <f>C55*C43/C44*1.1</f>
        <v>63.593750000000007</v>
      </c>
    </row>
    <row r="58" spans="1:6" x14ac:dyDescent="0.3">
      <c r="A58" s="4"/>
      <c r="B58" s="2"/>
      <c r="C58" s="2"/>
    </row>
    <row r="59" spans="1:6" hidden="1" x14ac:dyDescent="0.3">
      <c r="A59" s="4" t="s">
        <v>37</v>
      </c>
      <c r="B59" s="2"/>
      <c r="C59" s="2"/>
    </row>
    <row r="60" spans="1:6" hidden="1" x14ac:dyDescent="0.3">
      <c r="A60" s="4" t="s">
        <v>66</v>
      </c>
      <c r="B60" s="2"/>
      <c r="C60" s="2"/>
    </row>
    <row r="61" spans="1:6" hidden="1" x14ac:dyDescent="0.3">
      <c r="A61" s="3" t="s">
        <v>56</v>
      </c>
      <c r="B61" s="2" t="s">
        <v>31</v>
      </c>
      <c r="C61" s="26">
        <v>425</v>
      </c>
    </row>
    <row r="62" spans="1:6" hidden="1" x14ac:dyDescent="0.3">
      <c r="A62" s="3" t="s">
        <v>38</v>
      </c>
      <c r="B62" s="2" t="s">
        <v>15</v>
      </c>
      <c r="C62" s="26">
        <v>5</v>
      </c>
    </row>
    <row r="63" spans="1:6" hidden="1" x14ac:dyDescent="0.3">
      <c r="A63" s="3" t="s">
        <v>32</v>
      </c>
      <c r="B63" s="2" t="s">
        <v>55</v>
      </c>
      <c r="C63" s="26">
        <v>4</v>
      </c>
    </row>
    <row r="64" spans="1:6" hidden="1" x14ac:dyDescent="0.3">
      <c r="A64" s="3" t="s">
        <v>60</v>
      </c>
      <c r="B64" s="2" t="s">
        <v>59</v>
      </c>
      <c r="C64" s="26">
        <v>15</v>
      </c>
    </row>
    <row r="65" spans="1:3" hidden="1" x14ac:dyDescent="0.3">
      <c r="A65" s="3" t="s">
        <v>61</v>
      </c>
      <c r="B65" s="2" t="s">
        <v>59</v>
      </c>
      <c r="C65" s="26">
        <v>55</v>
      </c>
    </row>
    <row r="66" spans="1:3" hidden="1" x14ac:dyDescent="0.3">
      <c r="A66" s="4" t="s">
        <v>67</v>
      </c>
      <c r="B66" s="2"/>
      <c r="C66" s="2"/>
    </row>
    <row r="67" spans="1:3" hidden="1" x14ac:dyDescent="0.3">
      <c r="A67" s="5" t="s">
        <v>62</v>
      </c>
      <c r="B67" s="2" t="s">
        <v>59</v>
      </c>
      <c r="C67" s="55">
        <f>C65-C64</f>
        <v>40</v>
      </c>
    </row>
    <row r="68" spans="1:3" hidden="1" x14ac:dyDescent="0.3">
      <c r="A68" s="3" t="s">
        <v>58</v>
      </c>
      <c r="B68" s="2" t="s">
        <v>3</v>
      </c>
      <c r="C68" s="55">
        <f>C61*C62*C63/1000</f>
        <v>8.5</v>
      </c>
    </row>
    <row r="69" spans="1:3" hidden="1" x14ac:dyDescent="0.3">
      <c r="A69" s="5" t="s">
        <v>39</v>
      </c>
      <c r="B69" s="2" t="s">
        <v>57</v>
      </c>
      <c r="C69" s="56">
        <f>C68*3600/4.2/C67</f>
        <v>182.14285714285714</v>
      </c>
    </row>
  </sheetData>
  <sheetProtection algorithmName="SHA-512" hashValue="m9bQKB1qmevlWdV9KgmM4SCxaHqqZrEuk/4Mfv67YqPOBJXLIz8OsxoYhi5AuyxRLXb2G6UoPNRrgiWxUsGcxw==" saltValue="yKif+b/s1VvUeyKUhZYJZA==" spinCount="100000" sheet="1" objects="1" scenarios="1"/>
  <mergeCells count="20">
    <mergeCell ref="C3:H3"/>
    <mergeCell ref="C4:H4"/>
    <mergeCell ref="C5:H5"/>
    <mergeCell ref="C6:H6"/>
    <mergeCell ref="A1:H1"/>
    <mergeCell ref="A2:B2"/>
    <mergeCell ref="A3:B3"/>
    <mergeCell ref="A4:B4"/>
    <mergeCell ref="A5:B5"/>
    <mergeCell ref="A6:B6"/>
    <mergeCell ref="C2:H2"/>
    <mergeCell ref="A11:H11"/>
    <mergeCell ref="A10:B10"/>
    <mergeCell ref="C7:H7"/>
    <mergeCell ref="C8:H8"/>
    <mergeCell ref="C9:H9"/>
    <mergeCell ref="C10:H10"/>
    <mergeCell ref="A7:B7"/>
    <mergeCell ref="A8:B8"/>
    <mergeCell ref="A9:B9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C770-B32C-4A1D-8EF1-F4FA6804055C}">
  <dimension ref="A1:G44"/>
  <sheetViews>
    <sheetView topLeftCell="A14" zoomScale="80" zoomScaleNormal="80" workbookViewId="0">
      <selection activeCell="G38" sqref="G38"/>
    </sheetView>
  </sheetViews>
  <sheetFormatPr defaultRowHeight="14.4" x14ac:dyDescent="0.3"/>
  <cols>
    <col min="1" max="1" width="29.109375" bestFit="1" customWidth="1"/>
    <col min="2" max="2" width="6.77734375" customWidth="1"/>
    <col min="3" max="3" width="6.44140625" style="1" customWidth="1"/>
    <col min="4" max="4" width="6" style="1" customWidth="1"/>
    <col min="5" max="5" width="5" style="1" customWidth="1"/>
    <col min="6" max="6" width="8" style="1" bestFit="1" customWidth="1"/>
    <col min="7" max="7" width="16.5546875" style="1" customWidth="1"/>
  </cols>
  <sheetData>
    <row r="1" spans="1:7" ht="103.5" customHeight="1" x14ac:dyDescent="0.3">
      <c r="A1" s="63"/>
      <c r="B1" s="63"/>
      <c r="C1" s="63"/>
      <c r="D1" s="63"/>
      <c r="E1" s="63"/>
      <c r="F1" s="63"/>
      <c r="G1" s="63"/>
    </row>
    <row r="2" spans="1:7" x14ac:dyDescent="0.3">
      <c r="A2" s="64" t="s">
        <v>69</v>
      </c>
      <c r="B2" s="65"/>
      <c r="C2" s="62"/>
      <c r="D2" s="62"/>
      <c r="E2" s="62"/>
      <c r="F2" s="62"/>
      <c r="G2" s="62"/>
    </row>
    <row r="3" spans="1:7" x14ac:dyDescent="0.3">
      <c r="A3" s="64" t="s">
        <v>70</v>
      </c>
      <c r="B3" s="65"/>
      <c r="C3" s="62"/>
      <c r="D3" s="62"/>
      <c r="E3" s="62"/>
      <c r="F3" s="62"/>
      <c r="G3" s="62"/>
    </row>
    <row r="4" spans="1:7" x14ac:dyDescent="0.3">
      <c r="A4" s="64" t="s">
        <v>71</v>
      </c>
      <c r="B4" s="65"/>
      <c r="C4" s="62"/>
      <c r="D4" s="62"/>
      <c r="E4" s="62"/>
      <c r="F4" s="62"/>
      <c r="G4" s="62"/>
    </row>
    <row r="5" spans="1:7" x14ac:dyDescent="0.3">
      <c r="A5" s="64" t="s">
        <v>72</v>
      </c>
      <c r="B5" s="65"/>
      <c r="C5" s="62"/>
      <c r="D5" s="62"/>
      <c r="E5" s="62"/>
      <c r="F5" s="62"/>
      <c r="G5" s="62"/>
    </row>
    <row r="6" spans="1:7" x14ac:dyDescent="0.3">
      <c r="A6" s="64" t="s">
        <v>73</v>
      </c>
      <c r="B6" s="65"/>
      <c r="C6" s="62"/>
      <c r="D6" s="62"/>
      <c r="E6" s="62"/>
      <c r="F6" s="62"/>
      <c r="G6" s="62"/>
    </row>
    <row r="7" spans="1:7" ht="15" thickBot="1" x14ac:dyDescent="0.35">
      <c r="A7" s="60"/>
      <c r="B7" s="60"/>
      <c r="C7" s="60"/>
      <c r="D7" s="60"/>
      <c r="E7" s="60"/>
      <c r="F7" s="60"/>
      <c r="G7" s="60"/>
    </row>
    <row r="8" spans="1:7" s="6" customFormat="1" ht="75" thickBot="1" x14ac:dyDescent="0.35">
      <c r="B8" s="7"/>
      <c r="C8" s="8" t="s">
        <v>44</v>
      </c>
      <c r="D8" s="9" t="s">
        <v>41</v>
      </c>
      <c r="E8" s="9" t="s">
        <v>89</v>
      </c>
      <c r="F8" s="10" t="s">
        <v>33</v>
      </c>
    </row>
    <row r="9" spans="1:7" ht="15" thickBot="1" x14ac:dyDescent="0.35">
      <c r="A9" s="37" t="s">
        <v>0</v>
      </c>
      <c r="B9" s="37" t="s">
        <v>1</v>
      </c>
      <c r="C9" s="38" t="s">
        <v>16</v>
      </c>
      <c r="D9" s="14" t="s">
        <v>21</v>
      </c>
      <c r="E9" s="14" t="s">
        <v>19</v>
      </c>
      <c r="F9" s="39" t="s">
        <v>33</v>
      </c>
      <c r="G9"/>
    </row>
    <row r="10" spans="1:7" ht="15" thickBot="1" x14ac:dyDescent="0.35">
      <c r="A10" s="40"/>
      <c r="B10" s="33" t="s">
        <v>40</v>
      </c>
      <c r="C10" s="34" t="s">
        <v>15</v>
      </c>
      <c r="D10" s="35" t="s">
        <v>40</v>
      </c>
      <c r="E10" s="35" t="s">
        <v>19</v>
      </c>
      <c r="F10" s="36" t="s">
        <v>33</v>
      </c>
      <c r="G10"/>
    </row>
    <row r="11" spans="1:7" x14ac:dyDescent="0.3">
      <c r="A11" s="41" t="s">
        <v>5</v>
      </c>
      <c r="B11" s="29">
        <v>5</v>
      </c>
      <c r="C11" s="23">
        <v>6</v>
      </c>
      <c r="D11" s="43">
        <f>$B11*C11</f>
        <v>30</v>
      </c>
      <c r="E11" s="25">
        <v>6</v>
      </c>
      <c r="F11" s="46">
        <f t="shared" ref="F11:F28" si="0">$B11*C11*E11</f>
        <v>180</v>
      </c>
      <c r="G11"/>
    </row>
    <row r="12" spans="1:7" x14ac:dyDescent="0.3">
      <c r="A12" s="41" t="s">
        <v>6</v>
      </c>
      <c r="B12" s="30">
        <v>10</v>
      </c>
      <c r="C12" s="24">
        <v>4</v>
      </c>
      <c r="D12" s="43">
        <f t="shared" ref="D12:D28" si="1">$B12*C12</f>
        <v>40</v>
      </c>
      <c r="E12" s="26">
        <v>4</v>
      </c>
      <c r="F12" s="47">
        <f t="shared" si="0"/>
        <v>160</v>
      </c>
      <c r="G12"/>
    </row>
    <row r="13" spans="1:7" x14ac:dyDescent="0.3">
      <c r="A13" s="41" t="s">
        <v>45</v>
      </c>
      <c r="B13" s="30">
        <v>80</v>
      </c>
      <c r="C13" s="24">
        <v>1</v>
      </c>
      <c r="D13" s="43">
        <f t="shared" si="1"/>
        <v>80</v>
      </c>
      <c r="E13" s="26">
        <v>6</v>
      </c>
      <c r="F13" s="47">
        <f t="shared" si="0"/>
        <v>480</v>
      </c>
      <c r="G13"/>
    </row>
    <row r="14" spans="1:7" x14ac:dyDescent="0.3">
      <c r="A14" s="41" t="s">
        <v>7</v>
      </c>
      <c r="B14" s="30">
        <v>15</v>
      </c>
      <c r="C14" s="24">
        <v>1</v>
      </c>
      <c r="D14" s="43">
        <f t="shared" si="1"/>
        <v>15</v>
      </c>
      <c r="E14" s="26">
        <v>12</v>
      </c>
      <c r="F14" s="47">
        <f t="shared" si="0"/>
        <v>180</v>
      </c>
      <c r="G14"/>
    </row>
    <row r="15" spans="1:7" x14ac:dyDescent="0.3">
      <c r="A15" s="41" t="s">
        <v>47</v>
      </c>
      <c r="B15" s="30">
        <v>120</v>
      </c>
      <c r="C15" s="24">
        <v>1</v>
      </c>
      <c r="D15" s="43">
        <f t="shared" si="1"/>
        <v>120</v>
      </c>
      <c r="E15" s="26">
        <v>6</v>
      </c>
      <c r="F15" s="47">
        <f t="shared" si="0"/>
        <v>720</v>
      </c>
      <c r="G15"/>
    </row>
    <row r="16" spans="1:7" x14ac:dyDescent="0.3">
      <c r="A16" s="41" t="s">
        <v>48</v>
      </c>
      <c r="B16" s="30">
        <v>120</v>
      </c>
      <c r="C16" s="24">
        <v>1</v>
      </c>
      <c r="D16" s="43">
        <f t="shared" si="1"/>
        <v>120</v>
      </c>
      <c r="E16" s="26">
        <v>6</v>
      </c>
      <c r="F16" s="47">
        <f t="shared" si="0"/>
        <v>720</v>
      </c>
      <c r="G16"/>
    </row>
    <row r="17" spans="1:7" x14ac:dyDescent="0.3">
      <c r="A17" s="41" t="s">
        <v>4</v>
      </c>
      <c r="B17" s="30">
        <v>700</v>
      </c>
      <c r="C17" s="24">
        <v>1</v>
      </c>
      <c r="D17" s="43">
        <f t="shared" si="1"/>
        <v>700</v>
      </c>
      <c r="E17" s="26">
        <v>0.2</v>
      </c>
      <c r="F17" s="47">
        <f t="shared" si="0"/>
        <v>140</v>
      </c>
      <c r="G17"/>
    </row>
    <row r="18" spans="1:7" x14ac:dyDescent="0.3">
      <c r="A18" s="41" t="s">
        <v>8</v>
      </c>
      <c r="B18" s="30">
        <v>1000</v>
      </c>
      <c r="C18" s="24">
        <v>1</v>
      </c>
      <c r="D18" s="43">
        <f t="shared" si="1"/>
        <v>1000</v>
      </c>
      <c r="E18" s="26">
        <v>0.1</v>
      </c>
      <c r="F18" s="47">
        <f t="shared" si="0"/>
        <v>100</v>
      </c>
      <c r="G18"/>
    </row>
    <row r="19" spans="1:7" x14ac:dyDescent="0.3">
      <c r="A19" s="41" t="s">
        <v>9</v>
      </c>
      <c r="B19" s="30">
        <v>70</v>
      </c>
      <c r="C19" s="24">
        <v>1</v>
      </c>
      <c r="D19" s="43">
        <f t="shared" si="1"/>
        <v>70</v>
      </c>
      <c r="E19" s="26">
        <v>6</v>
      </c>
      <c r="F19" s="47">
        <f t="shared" si="0"/>
        <v>420</v>
      </c>
      <c r="G19"/>
    </row>
    <row r="20" spans="1:7" x14ac:dyDescent="0.3">
      <c r="A20" s="41" t="s">
        <v>10</v>
      </c>
      <c r="B20" s="30">
        <v>10</v>
      </c>
      <c r="C20" s="24">
        <v>2</v>
      </c>
      <c r="D20" s="43">
        <f t="shared" si="1"/>
        <v>20</v>
      </c>
      <c r="E20" s="26">
        <v>6</v>
      </c>
      <c r="F20" s="47">
        <f t="shared" si="0"/>
        <v>120</v>
      </c>
      <c r="G20"/>
    </row>
    <row r="21" spans="1:7" x14ac:dyDescent="0.3">
      <c r="A21" s="41" t="s">
        <v>11</v>
      </c>
      <c r="B21" s="30">
        <v>15</v>
      </c>
      <c r="C21" s="24">
        <v>1</v>
      </c>
      <c r="D21" s="43">
        <f t="shared" si="1"/>
        <v>15</v>
      </c>
      <c r="E21" s="26">
        <v>12</v>
      </c>
      <c r="F21" s="47">
        <f t="shared" si="0"/>
        <v>180</v>
      </c>
      <c r="G21"/>
    </row>
    <row r="22" spans="1:7" x14ac:dyDescent="0.3">
      <c r="A22" s="41" t="s">
        <v>12</v>
      </c>
      <c r="B22" s="30">
        <v>850</v>
      </c>
      <c r="C22" s="24">
        <v>0</v>
      </c>
      <c r="D22" s="43">
        <f t="shared" si="1"/>
        <v>0</v>
      </c>
      <c r="E22" s="26"/>
      <c r="F22" s="47">
        <f t="shared" si="0"/>
        <v>0</v>
      </c>
      <c r="G22"/>
    </row>
    <row r="23" spans="1:7" x14ac:dyDescent="0.3">
      <c r="A23" s="41" t="s">
        <v>13</v>
      </c>
      <c r="B23" s="30">
        <v>1800</v>
      </c>
      <c r="C23" s="24">
        <v>0</v>
      </c>
      <c r="D23" s="43">
        <f t="shared" si="1"/>
        <v>0</v>
      </c>
      <c r="E23" s="26"/>
      <c r="F23" s="47">
        <f t="shared" si="0"/>
        <v>0</v>
      </c>
      <c r="G23"/>
    </row>
    <row r="24" spans="1:7" x14ac:dyDescent="0.3">
      <c r="A24" s="41" t="s">
        <v>14</v>
      </c>
      <c r="B24" s="30">
        <v>750</v>
      </c>
      <c r="C24" s="24">
        <v>0</v>
      </c>
      <c r="D24" s="43">
        <f t="shared" si="1"/>
        <v>0</v>
      </c>
      <c r="E24" s="26"/>
      <c r="F24" s="47">
        <f t="shared" si="0"/>
        <v>0</v>
      </c>
      <c r="G24"/>
    </row>
    <row r="25" spans="1:7" x14ac:dyDescent="0.3">
      <c r="A25" s="42" t="s">
        <v>49</v>
      </c>
      <c r="B25" s="30">
        <v>0</v>
      </c>
      <c r="C25" s="24">
        <v>0</v>
      </c>
      <c r="D25" s="43">
        <f t="shared" si="1"/>
        <v>0</v>
      </c>
      <c r="E25" s="26"/>
      <c r="F25" s="47">
        <f t="shared" si="0"/>
        <v>0</v>
      </c>
      <c r="G25"/>
    </row>
    <row r="26" spans="1:7" x14ac:dyDescent="0.3">
      <c r="A26" s="42" t="s">
        <v>50</v>
      </c>
      <c r="B26" s="30">
        <v>0</v>
      </c>
      <c r="C26" s="24">
        <v>1</v>
      </c>
      <c r="D26" s="43">
        <f t="shared" si="1"/>
        <v>0</v>
      </c>
      <c r="E26" s="26"/>
      <c r="F26" s="47">
        <f t="shared" si="0"/>
        <v>0</v>
      </c>
      <c r="G26"/>
    </row>
    <row r="27" spans="1:7" x14ac:dyDescent="0.3">
      <c r="A27" s="42" t="s">
        <v>77</v>
      </c>
      <c r="B27" s="30">
        <v>0</v>
      </c>
      <c r="C27" s="24">
        <v>0</v>
      </c>
      <c r="D27" s="43">
        <f t="shared" si="1"/>
        <v>0</v>
      </c>
      <c r="E27" s="26"/>
      <c r="F27" s="47">
        <f t="shared" si="0"/>
        <v>0</v>
      </c>
      <c r="G27"/>
    </row>
    <row r="28" spans="1:7" ht="15" thickBot="1" x14ac:dyDescent="0.35">
      <c r="A28" s="42" t="s">
        <v>78</v>
      </c>
      <c r="B28" s="31">
        <v>0</v>
      </c>
      <c r="C28" s="24">
        <v>0</v>
      </c>
      <c r="D28" s="43">
        <f t="shared" si="1"/>
        <v>0</v>
      </c>
      <c r="E28" s="26"/>
      <c r="F28" s="47">
        <f t="shared" si="0"/>
        <v>0</v>
      </c>
      <c r="G28"/>
    </row>
    <row r="29" spans="1:7" ht="15" thickBot="1" x14ac:dyDescent="0.35">
      <c r="A29" s="11" t="s">
        <v>20</v>
      </c>
      <c r="B29" s="12"/>
      <c r="C29" s="13"/>
      <c r="D29" s="44">
        <f>SUM(D11:D28)</f>
        <v>2210</v>
      </c>
      <c r="E29" s="14"/>
      <c r="F29" s="48">
        <f>SUM(F11:F28)</f>
        <v>3400</v>
      </c>
      <c r="G29"/>
    </row>
    <row r="30" spans="1:7" ht="15" thickBot="1" x14ac:dyDescent="0.35">
      <c r="A30" s="15" t="s">
        <v>83</v>
      </c>
      <c r="B30" s="16"/>
      <c r="C30" s="17"/>
      <c r="D30" s="18"/>
      <c r="E30" s="18"/>
      <c r="F30" s="49">
        <f>F29</f>
        <v>3400</v>
      </c>
      <c r="G30"/>
    </row>
    <row r="31" spans="1:7" ht="14.55" customHeight="1" x14ac:dyDescent="0.3">
      <c r="A31" s="19"/>
    </row>
    <row r="32" spans="1:7" x14ac:dyDescent="0.3">
      <c r="A32" s="19" t="s">
        <v>54</v>
      </c>
      <c r="B32" s="1"/>
    </row>
    <row r="33" spans="1:6" x14ac:dyDescent="0.3">
      <c r="A33" s="3" t="s">
        <v>23</v>
      </c>
      <c r="B33" s="2" t="s">
        <v>51</v>
      </c>
      <c r="C33" s="27">
        <v>0.9</v>
      </c>
    </row>
    <row r="34" spans="1:6" x14ac:dyDescent="0.3">
      <c r="A34" s="3" t="s">
        <v>22</v>
      </c>
      <c r="B34" s="2" t="s">
        <v>51</v>
      </c>
      <c r="C34" s="28">
        <v>0.02</v>
      </c>
    </row>
    <row r="35" spans="1:6" x14ac:dyDescent="0.3">
      <c r="A35" s="3" t="s">
        <v>34</v>
      </c>
      <c r="B35" s="2" t="s">
        <v>35</v>
      </c>
      <c r="C35" s="26">
        <v>48</v>
      </c>
    </row>
    <row r="36" spans="1:6" x14ac:dyDescent="0.3">
      <c r="A36" s="3" t="s">
        <v>90</v>
      </c>
      <c r="B36" s="2" t="s">
        <v>51</v>
      </c>
      <c r="C36" s="28">
        <v>0.8</v>
      </c>
    </row>
    <row r="37" spans="1:6" x14ac:dyDescent="0.3">
      <c r="A37" s="3" t="s">
        <v>93</v>
      </c>
      <c r="B37" s="2" t="s">
        <v>52</v>
      </c>
      <c r="C37" s="26">
        <v>1.3</v>
      </c>
    </row>
    <row r="38" spans="1:6" x14ac:dyDescent="0.3">
      <c r="B38" s="2"/>
      <c r="C38" s="2"/>
    </row>
    <row r="39" spans="1:6" s="1" customFormat="1" x14ac:dyDescent="0.3">
      <c r="A39" s="57" t="s">
        <v>63</v>
      </c>
      <c r="B39" s="55"/>
      <c r="C39" s="58"/>
    </row>
    <row r="40" spans="1:6" s="1" customFormat="1" x14ac:dyDescent="0.3">
      <c r="A40" s="59" t="s">
        <v>27</v>
      </c>
      <c r="B40" s="55" t="s">
        <v>51</v>
      </c>
      <c r="C40" s="50">
        <f>C33*(1-C34)</f>
        <v>0.88200000000000001</v>
      </c>
      <c r="F40" s="22"/>
    </row>
    <row r="41" spans="1:6" s="1" customFormat="1" x14ac:dyDescent="0.3">
      <c r="A41" s="59" t="s">
        <v>28</v>
      </c>
      <c r="B41" s="55" t="s">
        <v>3</v>
      </c>
      <c r="C41" s="51">
        <f>F30/C40/1000</f>
        <v>3.8548752834467117</v>
      </c>
      <c r="F41"/>
    </row>
    <row r="42" spans="1:6" s="1" customFormat="1" x14ac:dyDescent="0.3">
      <c r="A42" s="66" t="s">
        <v>95</v>
      </c>
      <c r="B42" s="67" t="s">
        <v>3</v>
      </c>
      <c r="C42" s="68">
        <f>C41/C36</f>
        <v>4.8185941043083895</v>
      </c>
    </row>
    <row r="43" spans="1:6" s="1" customFormat="1" x14ac:dyDescent="0.3">
      <c r="A43" s="66" t="s">
        <v>95</v>
      </c>
      <c r="B43" s="67" t="s">
        <v>94</v>
      </c>
      <c r="C43" s="69">
        <f>C42/C35*1000</f>
        <v>100.38737717309144</v>
      </c>
    </row>
    <row r="44" spans="1:6" x14ac:dyDescent="0.3">
      <c r="A44" s="66" t="s">
        <v>91</v>
      </c>
      <c r="B44" s="67" t="s">
        <v>92</v>
      </c>
      <c r="C44" s="67">
        <f>D29*C37/1000</f>
        <v>2.8730000000000002</v>
      </c>
    </row>
  </sheetData>
  <sheetProtection algorithmName="SHA-512" hashValue="Qv6IWm2ZmtEJ3Zc3aPXp2JiWeHk2/RtGQzY1/rH9xXwK7rSmtLE65XFp1H0Ce/k1pXwQX4haRO4mc3NYXQywQg==" saltValue="NbSC0j7GUGsvFLyiKYuymQ==" spinCount="100000" sheet="1" objects="1" scenarios="1"/>
  <mergeCells count="12">
    <mergeCell ref="A1:G1"/>
    <mergeCell ref="A7:G7"/>
    <mergeCell ref="A2:B2"/>
    <mergeCell ref="A3:B3"/>
    <mergeCell ref="A4:B4"/>
    <mergeCell ref="A5:B5"/>
    <mergeCell ref="A6:B6"/>
    <mergeCell ref="C2:G2"/>
    <mergeCell ref="C3:G3"/>
    <mergeCell ref="C4:G4"/>
    <mergeCell ref="C5:G5"/>
    <mergeCell ref="C6:G6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67BF-16A3-4CE2-951E-1613824AB5B2}">
  <dimension ref="A1:H10"/>
  <sheetViews>
    <sheetView zoomScale="82" zoomScaleNormal="82" workbookViewId="0">
      <selection activeCell="N24" sqref="N24"/>
    </sheetView>
  </sheetViews>
  <sheetFormatPr defaultRowHeight="14.4" x14ac:dyDescent="0.3"/>
  <cols>
    <col min="1" max="1" width="24.21875" customWidth="1"/>
    <col min="2" max="2" width="6.77734375" customWidth="1"/>
    <col min="3" max="3" width="8.21875" style="1" customWidth="1"/>
    <col min="4" max="4" width="6" style="1" customWidth="1"/>
    <col min="5" max="5" width="4.21875" style="1" bestFit="1" customWidth="1"/>
    <col min="6" max="6" width="8" style="1" bestFit="1" customWidth="1"/>
    <col min="7" max="7" width="4.21875" style="1" bestFit="1" customWidth="1"/>
    <col min="8" max="8" width="6.6640625" style="1" bestFit="1" customWidth="1"/>
  </cols>
  <sheetData>
    <row r="1" spans="1:3" s="1" customFormat="1" x14ac:dyDescent="0.3">
      <c r="A1" s="4" t="s">
        <v>37</v>
      </c>
      <c r="B1" s="2"/>
      <c r="C1" s="2"/>
    </row>
    <row r="2" spans="1:3" s="1" customFormat="1" x14ac:dyDescent="0.3">
      <c r="A2" s="4" t="s">
        <v>66</v>
      </c>
      <c r="B2" s="2"/>
      <c r="C2" s="2"/>
    </row>
    <row r="3" spans="1:3" s="1" customFormat="1" x14ac:dyDescent="0.3">
      <c r="A3" s="3" t="s">
        <v>79</v>
      </c>
      <c r="B3" s="2" t="s">
        <v>76</v>
      </c>
      <c r="C3" s="26">
        <v>2000</v>
      </c>
    </row>
    <row r="4" spans="1:3" s="1" customFormat="1" x14ac:dyDescent="0.3">
      <c r="A4" s="3" t="s">
        <v>80</v>
      </c>
      <c r="B4" s="2" t="s">
        <v>55</v>
      </c>
      <c r="C4" s="26">
        <v>2</v>
      </c>
    </row>
    <row r="5" spans="1:3" s="1" customFormat="1" x14ac:dyDescent="0.3">
      <c r="A5" s="3" t="s">
        <v>60</v>
      </c>
      <c r="B5" s="2" t="s">
        <v>59</v>
      </c>
      <c r="C5" s="26">
        <v>20</v>
      </c>
    </row>
    <row r="6" spans="1:3" s="1" customFormat="1" x14ac:dyDescent="0.3">
      <c r="A6" s="3" t="s">
        <v>61</v>
      </c>
      <c r="B6" s="2" t="s">
        <v>59</v>
      </c>
      <c r="C6" s="26">
        <v>40</v>
      </c>
    </row>
    <row r="7" spans="1:3" s="1" customFormat="1" x14ac:dyDescent="0.3">
      <c r="A7" s="4" t="s">
        <v>67</v>
      </c>
      <c r="B7" s="2"/>
      <c r="C7" s="2"/>
    </row>
    <row r="8" spans="1:3" s="1" customFormat="1" x14ac:dyDescent="0.3">
      <c r="A8" s="5" t="s">
        <v>62</v>
      </c>
      <c r="B8" s="2" t="s">
        <v>59</v>
      </c>
      <c r="C8" s="55">
        <f>C6-C5</f>
        <v>20</v>
      </c>
    </row>
    <row r="9" spans="1:3" s="1" customFormat="1" x14ac:dyDescent="0.3">
      <c r="A9" s="3" t="s">
        <v>58</v>
      </c>
      <c r="B9" s="2" t="s">
        <v>3</v>
      </c>
      <c r="C9" s="55">
        <f>C3*C4/1000</f>
        <v>4</v>
      </c>
    </row>
    <row r="10" spans="1:3" s="1" customFormat="1" x14ac:dyDescent="0.3">
      <c r="A10" s="5" t="s">
        <v>39</v>
      </c>
      <c r="B10" s="2" t="s">
        <v>57</v>
      </c>
      <c r="C10" s="56">
        <f>C9*3600/4.2/C8</f>
        <v>171.42857142857142</v>
      </c>
    </row>
  </sheetData>
  <sheetProtection algorithmName="SHA-512" hashValue="ZzQbB/i/drSgjg3hMTbcGWWfvxt2MDUAvaN764Pjh6TCD39uMwL99xpeCNY1slQHJtUXBYSd+bKyJSKua5c6Fw==" saltValue="Anx9XHSIfLykuaYgVpTHtw==" spinCount="100000" sheet="1" objects="1" scenario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Notes_Read First</vt:lpstr>
      <vt:lpstr>Solar System Sizing</vt:lpstr>
      <vt:lpstr>Backup Sizing</vt:lpstr>
      <vt:lpstr>Hot Water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Greyvenstein</dc:creator>
  <cp:lastModifiedBy>Gideon Greyvenstein</cp:lastModifiedBy>
  <dcterms:created xsi:type="dcterms:W3CDTF">2023-03-26T13:37:31Z</dcterms:created>
  <dcterms:modified xsi:type="dcterms:W3CDTF">2024-09-23T06:38:17Z</dcterms:modified>
</cp:coreProperties>
</file>