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showInkAnnotation="0"/>
  <mc:AlternateContent xmlns:mc="http://schemas.openxmlformats.org/markup-compatibility/2006">
    <mc:Choice Requires="x15">
      <x15ac:absPath xmlns:x15ac="http://schemas.microsoft.com/office/spreadsheetml/2010/11/ac" url="Z:\ACCT\CHARTER SCHOOL\2324 SCHOOL YEAR\BUDGET\"/>
    </mc:Choice>
  </mc:AlternateContent>
  <xr:revisionPtr revIDLastSave="0" documentId="13_ncr:1_{8E1FA635-B258-4105-8BFF-92ACFA4B70DD}" xr6:coauthVersionLast="47" xr6:coauthVersionMax="47" xr10:uidLastSave="{00000000-0000-0000-0000-000000000000}"/>
  <bookViews>
    <workbookView xWindow="28680" yWindow="-120" windowWidth="29040" windowHeight="15720" tabRatio="726" firstSheet="1" activeTab="3" xr2:uid="{00000000-000D-0000-FFFF-FFFF00000000}"/>
  </bookViews>
  <sheets>
    <sheet name="Edit Notes" sheetId="83" state="hidden" r:id="rId1"/>
    <sheet name="Notes" sheetId="84" r:id="rId2"/>
    <sheet name="Instructions" sheetId="82" r:id="rId3"/>
    <sheet name="Summary" sheetId="59" r:id="rId4"/>
    <sheet name="Comments" sheetId="52" r:id="rId5"/>
    <sheet name="Year 1 Revenues" sheetId="65" r:id="rId6"/>
    <sheet name="Year 1 Staffing" sheetId="66" r:id="rId7"/>
    <sheet name="Year 1 Expenditures" sheetId="67" r:id="rId8"/>
  </sheets>
  <definedNames>
    <definedName name="_add1">#REF!</definedName>
    <definedName name="_add2">#REF!</definedName>
    <definedName name="_add3">#REF!</definedName>
    <definedName name="_add4">#REF!</definedName>
    <definedName name="_add5">#REF!</definedName>
    <definedName name="_xlnm._FilterDatabase" localSheetId="3" hidden="1">Summary!$F$1:$F$283</definedName>
    <definedName name="_xlnm._FilterDatabase" localSheetId="7" hidden="1">'Year 1 Expenditures'!$O$1:$O$306</definedName>
    <definedName name="_xlnm._FilterDatabase" localSheetId="6" hidden="1">'Year 1 Staffing'!$O$1:$O$273</definedName>
    <definedName name="Inf">#REF!</definedName>
    <definedName name="ins">#REF!</definedName>
    <definedName name="para">#REF!</definedName>
    <definedName name="para1">#REF!</definedName>
    <definedName name="para2">#REF!</definedName>
    <definedName name="para3">#REF!</definedName>
    <definedName name="para4">#REF!</definedName>
    <definedName name="para5">#REF!</definedName>
    <definedName name="_xlnm.Print_Area" localSheetId="4">Comments!$A$1:$B$55</definedName>
    <definedName name="_xlnm.Print_Area" localSheetId="0">'Edit Notes'!$A$1:$D$9</definedName>
    <definedName name="_xlnm.Print_Area" localSheetId="2">Instructions!$A$1:$A$89</definedName>
    <definedName name="_xlnm.Print_Area" localSheetId="3">Summary!$A$1:$E$283</definedName>
    <definedName name="_xlnm.Print_Area" localSheetId="7">'Year 1 Expenditures'!$A$1:$N$306</definedName>
    <definedName name="_xlnm.Print_Area" localSheetId="5">'Year 1 Revenues'!$A$1:$M$144</definedName>
    <definedName name="_xlnm.Print_Area" localSheetId="6">'Year 1 Staffing'!$A$1:$N$341</definedName>
    <definedName name="_xlnm.Print_Titles" localSheetId="3">Summary!$1:$5</definedName>
    <definedName name="_xlnm.Print_Titles" localSheetId="7">'Year 1 Expenditures'!$1:$3</definedName>
    <definedName name="_xlnm.Print_Titles" localSheetId="5">'Year 1 Revenues'!$A:$B,'Year 1 Revenues'!$6:$6</definedName>
    <definedName name="_xlnm.Print_Titles" localSheetId="6">'Year 1 Staffing'!$1:$7</definedName>
    <definedName name="Tch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16" i="65" l="1"/>
  <c r="C21" i="65" l="1"/>
  <c r="C20" i="65"/>
  <c r="L169" i="67" l="1"/>
  <c r="O7" i="65" l="1"/>
  <c r="O11" i="65" s="1"/>
  <c r="C11" i="65" s="1"/>
  <c r="D28" i="59"/>
  <c r="O9" i="65" l="1"/>
  <c r="C9" i="65" s="1"/>
  <c r="O20" i="65"/>
  <c r="O8" i="65"/>
  <c r="C8" i="65" s="1"/>
  <c r="O10" i="65"/>
  <c r="C10" i="65" s="1"/>
  <c r="C62" i="65"/>
  <c r="I82" i="65" l="1"/>
  <c r="I81" i="65"/>
  <c r="I80" i="65"/>
  <c r="C63" i="65" l="1"/>
  <c r="K28" i="65" l="1"/>
  <c r="K29" i="65"/>
  <c r="K30" i="65"/>
  <c r="K31" i="65"/>
  <c r="K27" i="65"/>
  <c r="I28" i="65"/>
  <c r="I29" i="65"/>
  <c r="I30" i="65"/>
  <c r="I31" i="65"/>
  <c r="I27" i="65"/>
  <c r="F307" i="66" l="1"/>
  <c r="G307" i="66"/>
  <c r="H307" i="66"/>
  <c r="I307" i="66"/>
  <c r="F308" i="66"/>
  <c r="G308" i="66"/>
  <c r="H308" i="66"/>
  <c r="I308" i="66"/>
  <c r="F309" i="66"/>
  <c r="G309" i="66"/>
  <c r="H309" i="66"/>
  <c r="I309" i="66"/>
  <c r="F310" i="66"/>
  <c r="G310" i="66"/>
  <c r="H310" i="66"/>
  <c r="I310" i="66"/>
  <c r="F311" i="66"/>
  <c r="G311" i="66"/>
  <c r="H311" i="66"/>
  <c r="I311" i="66"/>
  <c r="F244" i="66"/>
  <c r="G244" i="66"/>
  <c r="H244" i="66"/>
  <c r="I244" i="66"/>
  <c r="F125" i="66"/>
  <c r="G125" i="66"/>
  <c r="H125" i="66"/>
  <c r="I125" i="66"/>
  <c r="F126" i="66"/>
  <c r="G126" i="66"/>
  <c r="H126" i="66"/>
  <c r="I126" i="66"/>
  <c r="F127" i="66"/>
  <c r="G127" i="66"/>
  <c r="H127" i="66"/>
  <c r="I127" i="66"/>
  <c r="F114" i="66"/>
  <c r="G114" i="66" s="1"/>
  <c r="H114" i="66"/>
  <c r="I114" i="66"/>
  <c r="F115" i="66"/>
  <c r="G115" i="66" s="1"/>
  <c r="H115" i="66"/>
  <c r="I115" i="66"/>
  <c r="F116" i="66"/>
  <c r="G116" i="66"/>
  <c r="H116" i="66"/>
  <c r="I116" i="66"/>
  <c r="H240" i="66" l="1"/>
  <c r="H218" i="66"/>
  <c r="H219" i="66"/>
  <c r="H220" i="66"/>
  <c r="H221" i="66"/>
  <c r="H222" i="66"/>
  <c r="H223" i="66"/>
  <c r="H217" i="66"/>
  <c r="F306" i="66"/>
  <c r="G306" i="66"/>
  <c r="H306" i="66"/>
  <c r="I306" i="66"/>
  <c r="F312" i="66"/>
  <c r="G312" i="66"/>
  <c r="H312" i="66"/>
  <c r="I312" i="66"/>
  <c r="F313" i="66"/>
  <c r="G313" i="66"/>
  <c r="H313" i="66"/>
  <c r="I313" i="66"/>
  <c r="F314" i="66"/>
  <c r="G314" i="66"/>
  <c r="H314" i="66"/>
  <c r="I314" i="66"/>
  <c r="F315" i="66"/>
  <c r="G315" i="66"/>
  <c r="H315" i="66"/>
  <c r="I315" i="66"/>
  <c r="F316" i="66"/>
  <c r="G316" i="66"/>
  <c r="H316" i="66"/>
  <c r="I316" i="66"/>
  <c r="F218" i="66"/>
  <c r="G218" i="66"/>
  <c r="I218" i="66"/>
  <c r="F219" i="66"/>
  <c r="G219" i="66"/>
  <c r="I219" i="66"/>
  <c r="F220" i="66"/>
  <c r="G220" i="66"/>
  <c r="I220" i="66"/>
  <c r="F221" i="66"/>
  <c r="G221" i="66"/>
  <c r="I221" i="66"/>
  <c r="F222" i="66"/>
  <c r="G222" i="66"/>
  <c r="I222" i="66"/>
  <c r="G217" i="66" l="1"/>
  <c r="F143" i="66"/>
  <c r="G143" i="66"/>
  <c r="H143" i="66"/>
  <c r="I143" i="66"/>
  <c r="F144" i="66"/>
  <c r="G144" i="66"/>
  <c r="H144" i="66"/>
  <c r="I144" i="66"/>
  <c r="F145" i="66"/>
  <c r="G145" i="66"/>
  <c r="H145" i="66"/>
  <c r="I145" i="66"/>
  <c r="I9" i="65" l="1"/>
  <c r="K9" i="65"/>
  <c r="I10" i="65"/>
  <c r="K10" i="65"/>
  <c r="I11" i="65"/>
  <c r="K11" i="65"/>
  <c r="I12" i="65"/>
  <c r="K12" i="65"/>
  <c r="I13" i="65"/>
  <c r="K13" i="65"/>
  <c r="I14" i="65"/>
  <c r="K14" i="65"/>
  <c r="I15" i="65"/>
  <c r="K15" i="65"/>
  <c r="I16" i="65"/>
  <c r="K16" i="65"/>
  <c r="I17" i="65"/>
  <c r="K17" i="65"/>
  <c r="I18" i="65"/>
  <c r="K18" i="65"/>
  <c r="I19" i="65"/>
  <c r="K19" i="65"/>
  <c r="I20" i="65"/>
  <c r="K20" i="65"/>
  <c r="I21" i="65"/>
  <c r="K21" i="65"/>
  <c r="I22" i="65"/>
  <c r="K22" i="65"/>
  <c r="I23" i="65"/>
  <c r="K23" i="65"/>
  <c r="M110" i="65" l="1"/>
  <c r="M122" i="65"/>
  <c r="D199" i="59" l="1"/>
  <c r="E286" i="66" l="1"/>
  <c r="I285" i="66"/>
  <c r="H285" i="66"/>
  <c r="O285" i="66" s="1"/>
  <c r="F285" i="66"/>
  <c r="G285" i="66" s="1"/>
  <c r="I284" i="66"/>
  <c r="H284" i="66"/>
  <c r="O284" i="66" s="1"/>
  <c r="F284" i="66"/>
  <c r="G284" i="66" s="1"/>
  <c r="I283" i="66"/>
  <c r="H283" i="66"/>
  <c r="F283" i="66"/>
  <c r="G283" i="66" s="1"/>
  <c r="G286" i="66" l="1"/>
  <c r="G287" i="66" s="1"/>
  <c r="H286" i="66"/>
  <c r="O286" i="66" s="1"/>
  <c r="O282" i="66" s="1"/>
  <c r="I286" i="66"/>
  <c r="I287" i="66" s="1"/>
  <c r="D229" i="67"/>
  <c r="F286" i="66"/>
  <c r="O283" i="66"/>
  <c r="D52" i="59"/>
  <c r="D51" i="59"/>
  <c r="D50" i="59"/>
  <c r="D49" i="59"/>
  <c r="D48" i="59"/>
  <c r="H287" i="66" l="1"/>
  <c r="O287" i="66"/>
  <c r="G223" i="66"/>
  <c r="H112" i="66" l="1"/>
  <c r="O112" i="66" s="1"/>
  <c r="I112" i="66"/>
  <c r="F112" i="66"/>
  <c r="G112" i="66" s="1"/>
  <c r="H111" i="66"/>
  <c r="O111" i="66" s="1"/>
  <c r="I111" i="66"/>
  <c r="F111" i="66"/>
  <c r="G111" i="66" s="1"/>
  <c r="H110" i="66"/>
  <c r="O110" i="66" s="1"/>
  <c r="I110" i="66"/>
  <c r="F110" i="66"/>
  <c r="G110" i="66" s="1"/>
  <c r="H117" i="66"/>
  <c r="O117" i="66" s="1"/>
  <c r="I117" i="66"/>
  <c r="F117" i="66"/>
  <c r="G117" i="66" s="1"/>
  <c r="H113" i="66"/>
  <c r="O113" i="66" s="1"/>
  <c r="I113" i="66"/>
  <c r="F113" i="66"/>
  <c r="G113" i="66" s="1"/>
  <c r="H118" i="66"/>
  <c r="O118" i="66"/>
  <c r="I118" i="66"/>
  <c r="F118" i="66"/>
  <c r="G118" i="66" s="1"/>
  <c r="A2" i="52"/>
  <c r="A1" i="52"/>
  <c r="D43" i="59"/>
  <c r="D159" i="59"/>
  <c r="D99" i="59"/>
  <c r="D90" i="59"/>
  <c r="D76" i="59"/>
  <c r="D64" i="59"/>
  <c r="D46" i="59"/>
  <c r="D276" i="59"/>
  <c r="D275" i="59"/>
  <c r="D269" i="59"/>
  <c r="D268" i="59"/>
  <c r="D257" i="59"/>
  <c r="D256" i="59"/>
  <c r="D247" i="59"/>
  <c r="D233" i="59"/>
  <c r="D215" i="59"/>
  <c r="D174" i="59"/>
  <c r="D150" i="59"/>
  <c r="D128" i="59"/>
  <c r="D127" i="59"/>
  <c r="D125" i="59"/>
  <c r="D21" i="59"/>
  <c r="D22" i="59"/>
  <c r="D20" i="59"/>
  <c r="B3" i="65"/>
  <c r="A3" i="66" s="1"/>
  <c r="E334" i="66"/>
  <c r="G335" i="66" s="1"/>
  <c r="D216" i="59"/>
  <c r="O171" i="67"/>
  <c r="D126" i="59"/>
  <c r="D91" i="59"/>
  <c r="O296" i="67"/>
  <c r="O295" i="67"/>
  <c r="O294" i="67"/>
  <c r="O293" i="67"/>
  <c r="N63" i="67"/>
  <c r="O61" i="67"/>
  <c r="O62" i="67"/>
  <c r="O60" i="67"/>
  <c r="O59" i="67"/>
  <c r="D47" i="59"/>
  <c r="O52" i="67"/>
  <c r="O53" i="67"/>
  <c r="G299" i="66"/>
  <c r="G338" i="66"/>
  <c r="G339" i="66"/>
  <c r="G326" i="66"/>
  <c r="G327" i="66"/>
  <c r="G328" i="66"/>
  <c r="G329" i="66"/>
  <c r="G330" i="66"/>
  <c r="G331" i="66"/>
  <c r="G332" i="66"/>
  <c r="G333" i="66"/>
  <c r="G325" i="66"/>
  <c r="G305" i="66"/>
  <c r="G317" i="66"/>
  <c r="G318" i="66"/>
  <c r="G319" i="66"/>
  <c r="G320" i="66"/>
  <c r="G321" i="66"/>
  <c r="G304" i="66"/>
  <c r="M139" i="65"/>
  <c r="O285" i="67"/>
  <c r="O272" i="67"/>
  <c r="O263" i="67"/>
  <c r="O253" i="67"/>
  <c r="O231" i="67"/>
  <c r="O217" i="67"/>
  <c r="O197" i="67"/>
  <c r="O180" i="67"/>
  <c r="O134" i="67"/>
  <c r="O99" i="67"/>
  <c r="O88" i="67"/>
  <c r="O77" i="67"/>
  <c r="O46" i="67"/>
  <c r="O275" i="67"/>
  <c r="O274" i="67"/>
  <c r="O273" i="67"/>
  <c r="O288" i="67"/>
  <c r="O287" i="67"/>
  <c r="O286" i="67"/>
  <c r="I328" i="66"/>
  <c r="H328" i="66"/>
  <c r="O328" i="66" s="1"/>
  <c r="F328" i="66"/>
  <c r="I327" i="66"/>
  <c r="H327" i="66"/>
  <c r="O327" i="66" s="1"/>
  <c r="F327" i="66"/>
  <c r="I317" i="66"/>
  <c r="H317" i="66"/>
  <c r="O317" i="66" s="1"/>
  <c r="F317" i="66"/>
  <c r="O316" i="66"/>
  <c r="I305" i="66"/>
  <c r="H305" i="66"/>
  <c r="O305" i="66" s="1"/>
  <c r="F305" i="66"/>
  <c r="E322" i="66"/>
  <c r="D270" i="67" s="1"/>
  <c r="I321" i="66"/>
  <c r="H321" i="66"/>
  <c r="O321" i="66" s="1"/>
  <c r="F321" i="66"/>
  <c r="I320" i="66"/>
  <c r="H320" i="66"/>
  <c r="O320" i="66" s="1"/>
  <c r="F320" i="66"/>
  <c r="I319" i="66"/>
  <c r="H319" i="66"/>
  <c r="O319" i="66" s="1"/>
  <c r="F319" i="66"/>
  <c r="I318" i="66"/>
  <c r="H318" i="66"/>
  <c r="O318" i="66" s="1"/>
  <c r="F318" i="66"/>
  <c r="I304" i="66"/>
  <c r="H304" i="66"/>
  <c r="O304" i="66" s="1"/>
  <c r="F304" i="66"/>
  <c r="E340" i="66"/>
  <c r="H341" i="66" s="1"/>
  <c r="G291" i="67" s="1"/>
  <c r="I339" i="66"/>
  <c r="H339" i="66"/>
  <c r="O339" i="66" s="1"/>
  <c r="F339" i="66"/>
  <c r="I338" i="66"/>
  <c r="H338" i="66"/>
  <c r="O338" i="66" s="1"/>
  <c r="F338" i="66"/>
  <c r="I337" i="66"/>
  <c r="H337" i="66"/>
  <c r="O337" i="66" s="1"/>
  <c r="F337" i="66"/>
  <c r="G337" i="66"/>
  <c r="I333" i="66"/>
  <c r="H333" i="66"/>
  <c r="O333" i="66" s="1"/>
  <c r="F333" i="66"/>
  <c r="H332" i="66"/>
  <c r="O332" i="66" s="1"/>
  <c r="I332" i="66"/>
  <c r="F332" i="66"/>
  <c r="I331" i="66"/>
  <c r="H331" i="66"/>
  <c r="O331" i="66" s="1"/>
  <c r="F331" i="66"/>
  <c r="I330" i="66"/>
  <c r="H330" i="66"/>
  <c r="O330" i="66" s="1"/>
  <c r="F330" i="66"/>
  <c r="H329" i="66"/>
  <c r="O329" i="66" s="1"/>
  <c r="I329" i="66"/>
  <c r="F329" i="66"/>
  <c r="I326" i="66"/>
  <c r="H326" i="66"/>
  <c r="O326" i="66" s="1"/>
  <c r="F326" i="66"/>
  <c r="I325" i="66"/>
  <c r="H325" i="66"/>
  <c r="O325" i="66" s="1"/>
  <c r="F325" i="66"/>
  <c r="I243" i="66"/>
  <c r="H243" i="66"/>
  <c r="F243" i="66"/>
  <c r="G243" i="66"/>
  <c r="I245" i="66"/>
  <c r="H245" i="66"/>
  <c r="O245" i="66" s="1"/>
  <c r="F245" i="66"/>
  <c r="G245" i="66" s="1"/>
  <c r="F246" i="66"/>
  <c r="G246" i="66"/>
  <c r="H246" i="66"/>
  <c r="O246" i="66" s="1"/>
  <c r="I246" i="66"/>
  <c r="I296" i="66"/>
  <c r="H296" i="66"/>
  <c r="O296" i="66" s="1"/>
  <c r="F296" i="66"/>
  <c r="G296" i="66"/>
  <c r="I297" i="66"/>
  <c r="H297" i="66"/>
  <c r="O297" i="66" s="1"/>
  <c r="F297" i="66"/>
  <c r="G297" i="66"/>
  <c r="E300" i="66"/>
  <c r="G301" i="66" s="1"/>
  <c r="I299" i="66"/>
  <c r="H299" i="66"/>
  <c r="O299" i="66" s="1"/>
  <c r="F299" i="66"/>
  <c r="I298" i="66"/>
  <c r="H298" i="66"/>
  <c r="O298" i="66" s="1"/>
  <c r="F298" i="66"/>
  <c r="G298" i="66"/>
  <c r="I295" i="66"/>
  <c r="H295" i="66"/>
  <c r="O295" i="66" s="1"/>
  <c r="F295" i="66"/>
  <c r="G295" i="66"/>
  <c r="I278" i="66"/>
  <c r="H278" i="66"/>
  <c r="O278" i="66" s="1"/>
  <c r="G278" i="66"/>
  <c r="F278" i="66"/>
  <c r="I277" i="66"/>
  <c r="H277" i="66"/>
  <c r="F277" i="66"/>
  <c r="G277" i="66"/>
  <c r="I276" i="66"/>
  <c r="H276" i="66"/>
  <c r="O276" i="66" s="1"/>
  <c r="F276" i="66"/>
  <c r="G276" i="66"/>
  <c r="I230" i="66"/>
  <c r="H230" i="66"/>
  <c r="O230" i="66" s="1"/>
  <c r="G230" i="66"/>
  <c r="F230" i="66"/>
  <c r="I229" i="66"/>
  <c r="H229" i="66"/>
  <c r="O229" i="66" s="1"/>
  <c r="F229" i="66"/>
  <c r="G229" i="66" s="1"/>
  <c r="I228" i="66"/>
  <c r="H228" i="66"/>
  <c r="F228" i="66"/>
  <c r="G228" i="66" s="1"/>
  <c r="E224" i="66"/>
  <c r="G225" i="66" s="1"/>
  <c r="F223" i="66"/>
  <c r="O223" i="66"/>
  <c r="I223" i="66"/>
  <c r="I208" i="66"/>
  <c r="H208" i="66"/>
  <c r="O208" i="66" s="1"/>
  <c r="G208" i="66"/>
  <c r="F208" i="66"/>
  <c r="I209" i="66"/>
  <c r="H209" i="66"/>
  <c r="O209" i="66"/>
  <c r="F209" i="66"/>
  <c r="G209" i="66" s="1"/>
  <c r="I207" i="66"/>
  <c r="H207" i="66"/>
  <c r="O207" i="66" s="1"/>
  <c r="F207" i="66"/>
  <c r="G207" i="66" s="1"/>
  <c r="E212" i="66"/>
  <c r="I206" i="66"/>
  <c r="H206" i="66"/>
  <c r="F206" i="66"/>
  <c r="G206" i="66" s="1"/>
  <c r="I197" i="66"/>
  <c r="H197" i="66"/>
  <c r="O197" i="66" s="1"/>
  <c r="F197" i="66"/>
  <c r="G197" i="66" s="1"/>
  <c r="I196" i="66"/>
  <c r="H196" i="66"/>
  <c r="O196" i="66" s="1"/>
  <c r="F196" i="66"/>
  <c r="G196" i="66" s="1"/>
  <c r="H198" i="66"/>
  <c r="O198" i="66" s="1"/>
  <c r="I198" i="66"/>
  <c r="F198" i="66"/>
  <c r="G198" i="66" s="1"/>
  <c r="I178" i="66"/>
  <c r="H178" i="66"/>
  <c r="O178" i="66" s="1"/>
  <c r="F178" i="66"/>
  <c r="G178" i="66" s="1"/>
  <c r="I177" i="66"/>
  <c r="H177" i="66"/>
  <c r="O177" i="66" s="1"/>
  <c r="F177" i="66"/>
  <c r="G177" i="66" s="1"/>
  <c r="I176" i="66"/>
  <c r="H176" i="66"/>
  <c r="O176" i="66" s="1"/>
  <c r="F176" i="66"/>
  <c r="G176" i="66" s="1"/>
  <c r="I175" i="66"/>
  <c r="H175" i="66"/>
  <c r="O175" i="66" s="1"/>
  <c r="F175" i="66"/>
  <c r="G175" i="66" s="1"/>
  <c r="I179" i="66"/>
  <c r="H179" i="66"/>
  <c r="O179" i="66" s="1"/>
  <c r="F179" i="66"/>
  <c r="G179" i="66" s="1"/>
  <c r="I54" i="66"/>
  <c r="H54" i="66"/>
  <c r="O54" i="66" s="1"/>
  <c r="F54" i="66"/>
  <c r="G54" i="66" s="1"/>
  <c r="I53" i="66"/>
  <c r="H53" i="66"/>
  <c r="O53" i="66" s="1"/>
  <c r="F53" i="66"/>
  <c r="G53" i="66" s="1"/>
  <c r="I52" i="66"/>
  <c r="H52" i="66"/>
  <c r="O52" i="66"/>
  <c r="F52" i="66"/>
  <c r="G52" i="66"/>
  <c r="I51" i="66"/>
  <c r="H51" i="66"/>
  <c r="O51" i="66" s="1"/>
  <c r="F51" i="66"/>
  <c r="G51" i="66"/>
  <c r="I50" i="66"/>
  <c r="H50" i="66"/>
  <c r="O50" i="66" s="1"/>
  <c r="F50" i="66"/>
  <c r="G50" i="66"/>
  <c r="I49" i="66"/>
  <c r="H49" i="66"/>
  <c r="O49" i="66" s="1"/>
  <c r="F49" i="66"/>
  <c r="G49" i="66" s="1"/>
  <c r="I48" i="66"/>
  <c r="H48" i="66"/>
  <c r="O48" i="66" s="1"/>
  <c r="F48" i="66"/>
  <c r="G48" i="66"/>
  <c r="I47" i="66"/>
  <c r="H47" i="66"/>
  <c r="O47" i="66" s="1"/>
  <c r="F47" i="66"/>
  <c r="G47" i="66" s="1"/>
  <c r="I46" i="66"/>
  <c r="H46" i="66"/>
  <c r="O46" i="66" s="1"/>
  <c r="F46" i="66"/>
  <c r="G46" i="66"/>
  <c r="I45" i="66"/>
  <c r="H45" i="66"/>
  <c r="O45" i="66" s="1"/>
  <c r="F45" i="66"/>
  <c r="G45" i="66" s="1"/>
  <c r="I44" i="66"/>
  <c r="H44" i="66"/>
  <c r="O44" i="66" s="1"/>
  <c r="F44" i="66"/>
  <c r="G44" i="66"/>
  <c r="I40" i="66"/>
  <c r="H40" i="66"/>
  <c r="O40" i="66" s="1"/>
  <c r="F40" i="66"/>
  <c r="G40" i="66" s="1"/>
  <c r="I39" i="66"/>
  <c r="H39" i="66"/>
  <c r="O39" i="66" s="1"/>
  <c r="F39" i="66"/>
  <c r="G39" i="66"/>
  <c r="I38" i="66"/>
  <c r="H38" i="66"/>
  <c r="O38" i="66" s="1"/>
  <c r="F38" i="66"/>
  <c r="G38" i="66" s="1"/>
  <c r="I37" i="66"/>
  <c r="H37" i="66"/>
  <c r="O37" i="66" s="1"/>
  <c r="F37" i="66"/>
  <c r="G37" i="66"/>
  <c r="I36" i="66"/>
  <c r="H36" i="66"/>
  <c r="O36" i="66" s="1"/>
  <c r="F36" i="66"/>
  <c r="G36" i="66" s="1"/>
  <c r="I35" i="66"/>
  <c r="H35" i="66"/>
  <c r="O35" i="66" s="1"/>
  <c r="F35" i="66"/>
  <c r="G35" i="66" s="1"/>
  <c r="I34" i="66"/>
  <c r="H34" i="66"/>
  <c r="O34" i="66" s="1"/>
  <c r="F34" i="66"/>
  <c r="G34" i="66" s="1"/>
  <c r="I33" i="66"/>
  <c r="H33" i="66"/>
  <c r="O33" i="66" s="1"/>
  <c r="F33" i="66"/>
  <c r="G33" i="66" s="1"/>
  <c r="I32" i="66"/>
  <c r="H32" i="66"/>
  <c r="O32" i="66" s="1"/>
  <c r="F32" i="66"/>
  <c r="G32" i="66" s="1"/>
  <c r="I31" i="66"/>
  <c r="H31" i="66"/>
  <c r="O31" i="66" s="1"/>
  <c r="F31" i="66"/>
  <c r="G31" i="66" s="1"/>
  <c r="H323" i="66"/>
  <c r="G270" i="67" s="1"/>
  <c r="F11" i="66"/>
  <c r="G11" i="66" s="1"/>
  <c r="H11" i="66"/>
  <c r="O11" i="66" s="1"/>
  <c r="I11" i="66"/>
  <c r="F12" i="66"/>
  <c r="G12" i="66" s="1"/>
  <c r="H12" i="66"/>
  <c r="O12" i="66" s="1"/>
  <c r="I12" i="66"/>
  <c r="F13" i="66"/>
  <c r="G13" i="66" s="1"/>
  <c r="H13" i="66"/>
  <c r="O13" i="66" s="1"/>
  <c r="I13" i="66"/>
  <c r="F14" i="66"/>
  <c r="G14" i="66" s="1"/>
  <c r="H14" i="66"/>
  <c r="O14" i="66" s="1"/>
  <c r="I14" i="66"/>
  <c r="F15" i="66"/>
  <c r="G15" i="66"/>
  <c r="H15" i="66"/>
  <c r="O15" i="66" s="1"/>
  <c r="I15" i="66"/>
  <c r="F16" i="66"/>
  <c r="G16" i="66"/>
  <c r="H16" i="66"/>
  <c r="O16" i="66" s="1"/>
  <c r="I16" i="66"/>
  <c r="F17" i="66"/>
  <c r="G17" i="66"/>
  <c r="H17" i="66"/>
  <c r="O17" i="66" s="1"/>
  <c r="I17" i="66"/>
  <c r="F18" i="66"/>
  <c r="G18" i="66"/>
  <c r="H18" i="66"/>
  <c r="O18" i="66" s="1"/>
  <c r="I18" i="66"/>
  <c r="F19" i="66"/>
  <c r="G19" i="66"/>
  <c r="H19" i="66"/>
  <c r="O19" i="66" s="1"/>
  <c r="I19" i="66"/>
  <c r="F20" i="66"/>
  <c r="G20" i="66"/>
  <c r="H20" i="66"/>
  <c r="O20" i="66" s="1"/>
  <c r="I20" i="66"/>
  <c r="F21" i="66"/>
  <c r="G21" i="66"/>
  <c r="H21" i="66"/>
  <c r="O21" i="66" s="1"/>
  <c r="I21" i="66"/>
  <c r="F22" i="66"/>
  <c r="G22" i="66" s="1"/>
  <c r="H22" i="66"/>
  <c r="O22" i="66" s="1"/>
  <c r="I22" i="66"/>
  <c r="F23" i="66"/>
  <c r="G23" i="66" s="1"/>
  <c r="H23" i="66"/>
  <c r="O23" i="66" s="1"/>
  <c r="I23" i="66"/>
  <c r="F24" i="66"/>
  <c r="G24" i="66" s="1"/>
  <c r="H24" i="66"/>
  <c r="O24" i="66" s="1"/>
  <c r="I24" i="66"/>
  <c r="F25" i="66"/>
  <c r="G25" i="66"/>
  <c r="H25" i="66"/>
  <c r="O25" i="66" s="1"/>
  <c r="I25" i="66"/>
  <c r="F26" i="66"/>
  <c r="G26" i="66"/>
  <c r="H26" i="66"/>
  <c r="O26" i="66" s="1"/>
  <c r="I26" i="66"/>
  <c r="F27" i="66"/>
  <c r="G27" i="66"/>
  <c r="H27" i="66"/>
  <c r="O27" i="66" s="1"/>
  <c r="I27" i="66"/>
  <c r="F28" i="66"/>
  <c r="G28" i="66"/>
  <c r="H28" i="66"/>
  <c r="O28" i="66" s="1"/>
  <c r="I28" i="66"/>
  <c r="F29" i="66"/>
  <c r="G29" i="66"/>
  <c r="H29" i="66"/>
  <c r="O29" i="66" s="1"/>
  <c r="I29" i="66"/>
  <c r="F30" i="66"/>
  <c r="G30" i="66"/>
  <c r="H30" i="66"/>
  <c r="O30" i="66" s="1"/>
  <c r="I30" i="66"/>
  <c r="F41" i="66"/>
  <c r="G41" i="66"/>
  <c r="H41" i="66"/>
  <c r="O41" i="66" s="1"/>
  <c r="I41" i="66"/>
  <c r="F42" i="66"/>
  <c r="G42" i="66"/>
  <c r="H42" i="66"/>
  <c r="O42" i="66" s="1"/>
  <c r="I42" i="66"/>
  <c r="F43" i="66"/>
  <c r="G43" i="66"/>
  <c r="H43" i="66"/>
  <c r="O43" i="66" s="1"/>
  <c r="I43" i="66"/>
  <c r="F55" i="66"/>
  <c r="G55" i="66"/>
  <c r="H55" i="66"/>
  <c r="O55" i="66" s="1"/>
  <c r="I55" i="66"/>
  <c r="I61" i="66"/>
  <c r="H61" i="66"/>
  <c r="O61" i="66" s="1"/>
  <c r="G61" i="66"/>
  <c r="F61" i="66"/>
  <c r="I60" i="66"/>
  <c r="H60" i="66"/>
  <c r="O60" i="66" s="1"/>
  <c r="F60" i="66"/>
  <c r="G60" i="66" s="1"/>
  <c r="I59" i="66"/>
  <c r="H59" i="66"/>
  <c r="O59" i="66" s="1"/>
  <c r="G59" i="66"/>
  <c r="F59" i="66"/>
  <c r="I58" i="66"/>
  <c r="H58" i="66"/>
  <c r="O58" i="66" s="1"/>
  <c r="F58" i="66"/>
  <c r="G58" i="66" s="1"/>
  <c r="I57" i="66"/>
  <c r="H57" i="66"/>
  <c r="O57" i="66" s="1"/>
  <c r="G57" i="66"/>
  <c r="F57" i="66"/>
  <c r="I56" i="66"/>
  <c r="H56" i="66"/>
  <c r="O56" i="66" s="1"/>
  <c r="F56" i="66"/>
  <c r="G56" i="66" s="1"/>
  <c r="E272" i="66"/>
  <c r="D262" i="59"/>
  <c r="D261" i="59"/>
  <c r="D263" i="59" s="1"/>
  <c r="D160" i="59"/>
  <c r="D161" i="59"/>
  <c r="D27" i="59"/>
  <c r="E43" i="65"/>
  <c r="G43" i="65" s="1"/>
  <c r="I65" i="65"/>
  <c r="M65" i="65" s="1"/>
  <c r="C24" i="65"/>
  <c r="D7" i="59" s="1"/>
  <c r="G32" i="65"/>
  <c r="W24" i="65"/>
  <c r="O57" i="67"/>
  <c r="O56" i="67"/>
  <c r="O182" i="67"/>
  <c r="O181" i="67"/>
  <c r="O137" i="67"/>
  <c r="O136" i="67"/>
  <c r="I264" i="66"/>
  <c r="H196" i="67" s="1"/>
  <c r="I240" i="66"/>
  <c r="H177" i="67" s="1"/>
  <c r="I217" i="66"/>
  <c r="I215" i="66"/>
  <c r="H127" i="67" s="1"/>
  <c r="I204" i="66"/>
  <c r="H123" i="67" s="1"/>
  <c r="H264" i="66"/>
  <c r="G195" i="67"/>
  <c r="G176" i="67"/>
  <c r="H215" i="66"/>
  <c r="G126" i="67" s="1"/>
  <c r="H204" i="66"/>
  <c r="O204" i="66" s="1"/>
  <c r="O203" i="66" s="1"/>
  <c r="D250" i="59"/>
  <c r="D249" i="59"/>
  <c r="D248" i="59"/>
  <c r="D238" i="59"/>
  <c r="D237" i="59"/>
  <c r="D236" i="59"/>
  <c r="D235" i="59"/>
  <c r="D234" i="59"/>
  <c r="D224" i="59"/>
  <c r="D223" i="59"/>
  <c r="D222" i="59"/>
  <c r="D221" i="59"/>
  <c r="D220" i="59"/>
  <c r="D219" i="59"/>
  <c r="D218" i="59"/>
  <c r="D217" i="59"/>
  <c r="D204" i="59"/>
  <c r="D203" i="59"/>
  <c r="D202" i="59"/>
  <c r="D201" i="59"/>
  <c r="D200" i="59"/>
  <c r="D198" i="59"/>
  <c r="D190" i="59"/>
  <c r="D189" i="59"/>
  <c r="D188" i="59"/>
  <c r="D187" i="59"/>
  <c r="D182" i="59"/>
  <c r="D181" i="59"/>
  <c r="D180" i="59"/>
  <c r="D179" i="59"/>
  <c r="D178" i="59"/>
  <c r="D177" i="59"/>
  <c r="D176" i="59"/>
  <c r="D163" i="59"/>
  <c r="D162" i="59"/>
  <c r="D151" i="59"/>
  <c r="D149" i="59"/>
  <c r="D148" i="59"/>
  <c r="D147" i="59"/>
  <c r="D142" i="59"/>
  <c r="D141" i="59"/>
  <c r="D139" i="59"/>
  <c r="D138" i="59"/>
  <c r="D137" i="59"/>
  <c r="D136" i="59"/>
  <c r="D135" i="59"/>
  <c r="D134" i="59"/>
  <c r="D133" i="59"/>
  <c r="D132" i="59"/>
  <c r="D131" i="59"/>
  <c r="D130" i="59"/>
  <c r="D129" i="59"/>
  <c r="D111" i="59"/>
  <c r="D110" i="59"/>
  <c r="D106" i="59"/>
  <c r="D105" i="59"/>
  <c r="D104" i="59"/>
  <c r="D100" i="59"/>
  <c r="D94" i="59"/>
  <c r="D93" i="59"/>
  <c r="D92" i="59"/>
  <c r="D81" i="59"/>
  <c r="D80" i="59"/>
  <c r="D79" i="59"/>
  <c r="D78" i="59"/>
  <c r="D77" i="59"/>
  <c r="D66" i="59"/>
  <c r="D65" i="59"/>
  <c r="D55" i="59"/>
  <c r="D54" i="59"/>
  <c r="D53" i="59"/>
  <c r="D45" i="59"/>
  <c r="D44" i="59"/>
  <c r="D37" i="59"/>
  <c r="D26" i="59"/>
  <c r="D25" i="59"/>
  <c r="D24" i="59"/>
  <c r="D23" i="59"/>
  <c r="D10" i="59"/>
  <c r="G21" i="65"/>
  <c r="M21" i="65" s="1"/>
  <c r="G22" i="65"/>
  <c r="M22" i="65" s="1"/>
  <c r="G18" i="65"/>
  <c r="M18" i="65" s="1"/>
  <c r="G19" i="65"/>
  <c r="M19" i="65" s="1"/>
  <c r="G15" i="65"/>
  <c r="M15" i="65" s="1"/>
  <c r="G16" i="65"/>
  <c r="M16" i="65" s="1"/>
  <c r="G8" i="65"/>
  <c r="G9" i="65"/>
  <c r="M9" i="65" s="1"/>
  <c r="G10" i="65"/>
  <c r="M10" i="65" s="1"/>
  <c r="G11" i="65"/>
  <c r="M11" i="65" s="1"/>
  <c r="G12" i="65"/>
  <c r="G13" i="65"/>
  <c r="M13" i="65" s="1"/>
  <c r="G14" i="65"/>
  <c r="M14" i="65" s="1"/>
  <c r="G17" i="65"/>
  <c r="M17" i="65" s="1"/>
  <c r="G20" i="65"/>
  <c r="M20" i="65" s="1"/>
  <c r="I37" i="65"/>
  <c r="F9" i="66"/>
  <c r="G9" i="66" s="1"/>
  <c r="F10" i="66"/>
  <c r="G10" i="66"/>
  <c r="F62" i="66"/>
  <c r="G62" i="66" s="1"/>
  <c r="F63" i="66"/>
  <c r="G63" i="66"/>
  <c r="F64" i="66"/>
  <c r="G64" i="66" s="1"/>
  <c r="F65" i="66"/>
  <c r="G65" i="66"/>
  <c r="F66" i="66"/>
  <c r="G66" i="66" s="1"/>
  <c r="F67" i="66"/>
  <c r="G67" i="66"/>
  <c r="F68" i="66"/>
  <c r="G68" i="66" s="1"/>
  <c r="F69" i="66"/>
  <c r="G69" i="66"/>
  <c r="F70" i="66"/>
  <c r="G70" i="66" s="1"/>
  <c r="G86" i="66"/>
  <c r="G87" i="66"/>
  <c r="G88" i="66"/>
  <c r="G89" i="66"/>
  <c r="G90" i="66"/>
  <c r="E81" i="66"/>
  <c r="D10" i="67" s="1"/>
  <c r="E292" i="66"/>
  <c r="E280" i="66"/>
  <c r="D226" i="67" s="1"/>
  <c r="E261" i="66"/>
  <c r="E254" i="66"/>
  <c r="E237" i="66"/>
  <c r="E247" i="66"/>
  <c r="E232" i="66"/>
  <c r="D130" i="67" s="1"/>
  <c r="E201" i="66"/>
  <c r="D97" i="67" s="1"/>
  <c r="E192" i="66"/>
  <c r="E187" i="66"/>
  <c r="E182" i="66"/>
  <c r="E171" i="66"/>
  <c r="E163" i="66"/>
  <c r="E155" i="66"/>
  <c r="D37" i="67" s="1"/>
  <c r="E148" i="66"/>
  <c r="G149" i="66" s="1"/>
  <c r="E138" i="66"/>
  <c r="E131" i="66"/>
  <c r="E121" i="66"/>
  <c r="D21" i="67" s="1"/>
  <c r="E105" i="66"/>
  <c r="D19" i="67" s="1"/>
  <c r="E98" i="66"/>
  <c r="D17" i="67" s="1"/>
  <c r="E91" i="66"/>
  <c r="I75" i="66"/>
  <c r="I76" i="66"/>
  <c r="I77" i="66"/>
  <c r="I78" i="66"/>
  <c r="I79" i="66"/>
  <c r="I80" i="66"/>
  <c r="I9" i="66"/>
  <c r="I10" i="66"/>
  <c r="I62" i="66"/>
  <c r="I63" i="66"/>
  <c r="I64" i="66"/>
  <c r="I65" i="66"/>
  <c r="I66" i="66"/>
  <c r="I67" i="66"/>
  <c r="I68" i="66"/>
  <c r="I69" i="66"/>
  <c r="I70" i="66"/>
  <c r="D195" i="67"/>
  <c r="D176" i="67"/>
  <c r="D122" i="67"/>
  <c r="D126" i="67"/>
  <c r="H9" i="66"/>
  <c r="O9" i="66" s="1"/>
  <c r="H10" i="66"/>
  <c r="O10" i="66" s="1"/>
  <c r="H62" i="66"/>
  <c r="O62" i="66" s="1"/>
  <c r="H63" i="66"/>
  <c r="O63" i="66" s="1"/>
  <c r="H64" i="66"/>
  <c r="O64" i="66" s="1"/>
  <c r="H65" i="66"/>
  <c r="O65" i="66" s="1"/>
  <c r="H66" i="66"/>
  <c r="O66" i="66" s="1"/>
  <c r="H67" i="66"/>
  <c r="O67" i="66" s="1"/>
  <c r="H68" i="66"/>
  <c r="O68" i="66" s="1"/>
  <c r="H69" i="66"/>
  <c r="O69" i="66" s="1"/>
  <c r="H70" i="66"/>
  <c r="O70" i="66" s="1"/>
  <c r="H75" i="66"/>
  <c r="H76" i="66"/>
  <c r="O76" i="66" s="1"/>
  <c r="H77" i="66"/>
  <c r="O77" i="66" s="1"/>
  <c r="H78" i="66"/>
  <c r="O78" i="66" s="1"/>
  <c r="H79" i="66"/>
  <c r="O79" i="66" s="1"/>
  <c r="H80" i="66"/>
  <c r="O80" i="66" s="1"/>
  <c r="G291" i="66"/>
  <c r="G279" i="66"/>
  <c r="G252" i="66"/>
  <c r="G253" i="66"/>
  <c r="G168" i="66"/>
  <c r="G169" i="66"/>
  <c r="G170" i="66"/>
  <c r="G161" i="66"/>
  <c r="G162" i="66"/>
  <c r="G153" i="66"/>
  <c r="G154" i="66"/>
  <c r="G146" i="66"/>
  <c r="G147" i="66"/>
  <c r="G136" i="66"/>
  <c r="G137" i="66"/>
  <c r="G129" i="66"/>
  <c r="G130" i="66"/>
  <c r="N280" i="67"/>
  <c r="O280" i="67"/>
  <c r="O277" i="67" s="1"/>
  <c r="O279" i="67"/>
  <c r="O278" i="67"/>
  <c r="O266" i="67"/>
  <c r="O265" i="67"/>
  <c r="O264" i="67"/>
  <c r="O257" i="67"/>
  <c r="O256" i="67"/>
  <c r="O255" i="67"/>
  <c r="O254" i="67"/>
  <c r="N248" i="67"/>
  <c r="O248" i="67" s="1"/>
  <c r="O243" i="67" s="1"/>
  <c r="O247" i="67"/>
  <c r="O246" i="67"/>
  <c r="O245" i="67"/>
  <c r="O244" i="67"/>
  <c r="N242" i="67"/>
  <c r="O242" i="67"/>
  <c r="O237" i="67" s="1"/>
  <c r="O241" i="67"/>
  <c r="O240" i="67"/>
  <c r="O239" i="67"/>
  <c r="O238" i="67"/>
  <c r="O235" i="67"/>
  <c r="O234" i="67"/>
  <c r="O233" i="67"/>
  <c r="O232" i="67"/>
  <c r="O222" i="67"/>
  <c r="O221" i="67"/>
  <c r="O220" i="67"/>
  <c r="O219" i="67"/>
  <c r="O218" i="67"/>
  <c r="N212" i="67"/>
  <c r="O212" i="67"/>
  <c r="O207" i="67" s="1"/>
  <c r="O211" i="67"/>
  <c r="O210" i="67"/>
  <c r="O209" i="67"/>
  <c r="O208" i="67"/>
  <c r="O205" i="67"/>
  <c r="O204" i="67"/>
  <c r="O203" i="67"/>
  <c r="O202" i="67"/>
  <c r="O201" i="67"/>
  <c r="O200" i="67"/>
  <c r="O199" i="67"/>
  <c r="O185" i="67"/>
  <c r="O184" i="67"/>
  <c r="O183" i="67"/>
  <c r="N173" i="67"/>
  <c r="O173" i="67" s="1"/>
  <c r="O166" i="67" s="1"/>
  <c r="O172" i="67"/>
  <c r="O170" i="67"/>
  <c r="O169" i="67"/>
  <c r="O168" i="67"/>
  <c r="O167" i="67"/>
  <c r="O164" i="67"/>
  <c r="O163" i="67"/>
  <c r="N160" i="67"/>
  <c r="O160" i="67" s="1"/>
  <c r="O156" i="67" s="1"/>
  <c r="O159" i="67"/>
  <c r="O158" i="67"/>
  <c r="O157" i="67"/>
  <c r="N155" i="67"/>
  <c r="O155" i="67" s="1"/>
  <c r="O151" i="67" s="1"/>
  <c r="O154" i="67"/>
  <c r="O153" i="67"/>
  <c r="O152" i="67"/>
  <c r="N150" i="67"/>
  <c r="O150" i="67" s="1"/>
  <c r="O146" i="67" s="1"/>
  <c r="O149" i="67"/>
  <c r="O148" i="67"/>
  <c r="O147" i="67"/>
  <c r="N145" i="67"/>
  <c r="O145" i="67" s="1"/>
  <c r="O141" i="67" s="1"/>
  <c r="O144" i="67"/>
  <c r="O143" i="67"/>
  <c r="O142" i="67"/>
  <c r="O139" i="67"/>
  <c r="O138" i="67"/>
  <c r="O135" i="67"/>
  <c r="O118" i="67"/>
  <c r="O117" i="67"/>
  <c r="N113" i="67"/>
  <c r="O113" i="67"/>
  <c r="O109" i="67" s="1"/>
  <c r="O112" i="67"/>
  <c r="O111" i="67"/>
  <c r="O110" i="67"/>
  <c r="N108" i="67"/>
  <c r="O108" i="67" s="1"/>
  <c r="O105" i="67" s="1"/>
  <c r="O107" i="67"/>
  <c r="O106" i="67"/>
  <c r="O103" i="67"/>
  <c r="O102" i="67"/>
  <c r="O101" i="67"/>
  <c r="O100" i="67"/>
  <c r="O93" i="67"/>
  <c r="O92" i="67"/>
  <c r="O91" i="67"/>
  <c r="O90" i="67"/>
  <c r="O89" i="67"/>
  <c r="O79" i="67"/>
  <c r="O78" i="67"/>
  <c r="N70" i="67"/>
  <c r="O70" i="67" s="1"/>
  <c r="O68" i="67" s="1"/>
  <c r="O69" i="67"/>
  <c r="N67" i="67"/>
  <c r="O67" i="67" s="1"/>
  <c r="O64" i="67" s="1"/>
  <c r="O66" i="67"/>
  <c r="O65" i="67"/>
  <c r="O63" i="67"/>
  <c r="O55" i="67" s="1"/>
  <c r="O58" i="67"/>
  <c r="N54" i="67"/>
  <c r="O54" i="67"/>
  <c r="O50" i="67" s="1"/>
  <c r="O51" i="67"/>
  <c r="O48" i="67"/>
  <c r="O47" i="67"/>
  <c r="O45" i="67"/>
  <c r="A2" i="67"/>
  <c r="I291" i="66"/>
  <c r="H291" i="66"/>
  <c r="O291" i="66" s="1"/>
  <c r="F291" i="66"/>
  <c r="I290" i="66"/>
  <c r="H290" i="66"/>
  <c r="O290" i="66" s="1"/>
  <c r="F290" i="66"/>
  <c r="G290" i="66"/>
  <c r="I289" i="66"/>
  <c r="H289" i="66"/>
  <c r="O289" i="66" s="1"/>
  <c r="F289" i="66"/>
  <c r="G289" i="66"/>
  <c r="I279" i="66"/>
  <c r="H279" i="66"/>
  <c r="O279" i="66" s="1"/>
  <c r="F279" i="66"/>
  <c r="I275" i="66"/>
  <c r="H275" i="66"/>
  <c r="O275" i="66" s="1"/>
  <c r="F275" i="66"/>
  <c r="G275" i="66"/>
  <c r="I271" i="66"/>
  <c r="H271" i="66"/>
  <c r="O271" i="66" s="1"/>
  <c r="F271" i="66"/>
  <c r="G271" i="66"/>
  <c r="I270" i="66"/>
  <c r="H270" i="66"/>
  <c r="O270" i="66" s="1"/>
  <c r="F270" i="66"/>
  <c r="G270" i="66"/>
  <c r="I269" i="66"/>
  <c r="H269" i="66"/>
  <c r="O269" i="66" s="1"/>
  <c r="F269" i="66"/>
  <c r="G269" i="66"/>
  <c r="I268" i="66"/>
  <c r="H268" i="66"/>
  <c r="O268" i="66" s="1"/>
  <c r="F268" i="66"/>
  <c r="G268" i="66"/>
  <c r="I267" i="66"/>
  <c r="H267" i="66"/>
  <c r="O267" i="66" s="1"/>
  <c r="F267" i="66"/>
  <c r="I266" i="66"/>
  <c r="H266" i="66"/>
  <c r="F266" i="66"/>
  <c r="F264" i="66"/>
  <c r="G264" i="66"/>
  <c r="I260" i="66"/>
  <c r="H260" i="66"/>
  <c r="O260" i="66" s="1"/>
  <c r="F260" i="66"/>
  <c r="G260" i="66" s="1"/>
  <c r="I259" i="66"/>
  <c r="H259" i="66"/>
  <c r="O259" i="66" s="1"/>
  <c r="F259" i="66"/>
  <c r="G259" i="66" s="1"/>
  <c r="I258" i="66"/>
  <c r="H258" i="66"/>
  <c r="O258" i="66" s="1"/>
  <c r="F258" i="66"/>
  <c r="G258" i="66"/>
  <c r="I257" i="66"/>
  <c r="H257" i="66"/>
  <c r="O257" i="66" s="1"/>
  <c r="F257" i="66"/>
  <c r="G257" i="66"/>
  <c r="I253" i="66"/>
  <c r="H253" i="66"/>
  <c r="O253" i="66" s="1"/>
  <c r="F253" i="66"/>
  <c r="I252" i="66"/>
  <c r="H252" i="66"/>
  <c r="O252" i="66" s="1"/>
  <c r="F252" i="66"/>
  <c r="I251" i="66"/>
  <c r="H251" i="66"/>
  <c r="O251" i="66" s="1"/>
  <c r="F251" i="66"/>
  <c r="G251" i="66"/>
  <c r="I250" i="66"/>
  <c r="H250" i="66"/>
  <c r="O250" i="66" s="1"/>
  <c r="F250" i="66"/>
  <c r="G250" i="66"/>
  <c r="G254" i="66" s="1"/>
  <c r="F240" i="66"/>
  <c r="G240" i="66"/>
  <c r="I236" i="66"/>
  <c r="H236" i="66"/>
  <c r="F236" i="66"/>
  <c r="G236" i="66"/>
  <c r="I235" i="66"/>
  <c r="I237" i="66" s="1"/>
  <c r="H235" i="66"/>
  <c r="O235" i="66" s="1"/>
  <c r="F235" i="66"/>
  <c r="G235" i="66"/>
  <c r="G237" i="66" s="1"/>
  <c r="I242" i="66"/>
  <c r="H242" i="66"/>
  <c r="F242" i="66"/>
  <c r="G242" i="66" s="1"/>
  <c r="I231" i="66"/>
  <c r="H231" i="66"/>
  <c r="O231" i="66" s="1"/>
  <c r="F231" i="66"/>
  <c r="G231" i="66" s="1"/>
  <c r="I227" i="66"/>
  <c r="H227" i="66"/>
  <c r="O227" i="66" s="1"/>
  <c r="F227" i="66"/>
  <c r="G227" i="66" s="1"/>
  <c r="F217" i="66"/>
  <c r="F224" i="66" s="1"/>
  <c r="F215" i="66"/>
  <c r="G215" i="66"/>
  <c r="I211" i="66"/>
  <c r="H211" i="66"/>
  <c r="O211" i="66" s="1"/>
  <c r="F211" i="66"/>
  <c r="G211" i="66"/>
  <c r="I210" i="66"/>
  <c r="H210" i="66"/>
  <c r="F210" i="66"/>
  <c r="F204" i="66"/>
  <c r="G204" i="66" s="1"/>
  <c r="I200" i="66"/>
  <c r="H200" i="66"/>
  <c r="O200" i="66" s="1"/>
  <c r="F200" i="66"/>
  <c r="G200" i="66" s="1"/>
  <c r="I199" i="66"/>
  <c r="H199" i="66"/>
  <c r="O199" i="66" s="1"/>
  <c r="F199" i="66"/>
  <c r="G199" i="66"/>
  <c r="I195" i="66"/>
  <c r="H195" i="66"/>
  <c r="O195" i="66" s="1"/>
  <c r="F195" i="66"/>
  <c r="G195" i="66" s="1"/>
  <c r="I191" i="66"/>
  <c r="H191" i="66"/>
  <c r="O191" i="66" s="1"/>
  <c r="F191" i="66"/>
  <c r="G191" i="66"/>
  <c r="I190" i="66"/>
  <c r="H190" i="66"/>
  <c r="O190" i="66" s="1"/>
  <c r="F190" i="66"/>
  <c r="G190" i="66"/>
  <c r="G192" i="66" s="1"/>
  <c r="I186" i="66"/>
  <c r="H186" i="66"/>
  <c r="F186" i="66"/>
  <c r="G186" i="66"/>
  <c r="I185" i="66"/>
  <c r="I187" i="66" s="1"/>
  <c r="H185" i="66"/>
  <c r="O185" i="66" s="1"/>
  <c r="F185" i="66"/>
  <c r="G185" i="66" s="1"/>
  <c r="I181" i="66"/>
  <c r="H181" i="66"/>
  <c r="O181" i="66" s="1"/>
  <c r="F181" i="66"/>
  <c r="G181" i="66" s="1"/>
  <c r="I180" i="66"/>
  <c r="H180" i="66"/>
  <c r="O180" i="66" s="1"/>
  <c r="F180" i="66"/>
  <c r="G180" i="66" s="1"/>
  <c r="I174" i="66"/>
  <c r="H174" i="66"/>
  <c r="O174" i="66" s="1"/>
  <c r="F174" i="66"/>
  <c r="G174" i="66" s="1"/>
  <c r="I170" i="66"/>
  <c r="H170" i="66"/>
  <c r="O170" i="66" s="1"/>
  <c r="F170" i="66"/>
  <c r="I169" i="66"/>
  <c r="H169" i="66"/>
  <c r="O169" i="66" s="1"/>
  <c r="F169" i="66"/>
  <c r="I168" i="66"/>
  <c r="H168" i="66"/>
  <c r="O168" i="66" s="1"/>
  <c r="F168" i="66"/>
  <c r="I167" i="66"/>
  <c r="H167" i="66"/>
  <c r="O167" i="66" s="1"/>
  <c r="F167" i="66"/>
  <c r="G167" i="66"/>
  <c r="I166" i="66"/>
  <c r="H166" i="66"/>
  <c r="F166" i="66"/>
  <c r="G166" i="66"/>
  <c r="I162" i="66"/>
  <c r="H162" i="66"/>
  <c r="O162" i="66" s="1"/>
  <c r="F162" i="66"/>
  <c r="I161" i="66"/>
  <c r="H161" i="66"/>
  <c r="O161" i="66" s="1"/>
  <c r="F161" i="66"/>
  <c r="I160" i="66"/>
  <c r="H160" i="66"/>
  <c r="O160" i="66" s="1"/>
  <c r="F160" i="66"/>
  <c r="G160" i="66"/>
  <c r="I159" i="66"/>
  <c r="H159" i="66"/>
  <c r="O159" i="66" s="1"/>
  <c r="F159" i="66"/>
  <c r="G159" i="66"/>
  <c r="I158" i="66"/>
  <c r="H158" i="66"/>
  <c r="O158" i="66" s="1"/>
  <c r="F158" i="66"/>
  <c r="G158" i="66"/>
  <c r="I154" i="66"/>
  <c r="H154" i="66"/>
  <c r="O154" i="66" s="1"/>
  <c r="F154" i="66"/>
  <c r="I153" i="66"/>
  <c r="H153" i="66"/>
  <c r="O153" i="66" s="1"/>
  <c r="F153" i="66"/>
  <c r="I152" i="66"/>
  <c r="H152" i="66"/>
  <c r="O152" i="66" s="1"/>
  <c r="F152" i="66"/>
  <c r="G152" i="66"/>
  <c r="I151" i="66"/>
  <c r="H151" i="66"/>
  <c r="O151" i="66" s="1"/>
  <c r="F151" i="66"/>
  <c r="G151" i="66"/>
  <c r="I147" i="66"/>
  <c r="H147" i="66"/>
  <c r="O147" i="66" s="1"/>
  <c r="F147" i="66"/>
  <c r="I146" i="66"/>
  <c r="H146" i="66"/>
  <c r="O146" i="66" s="1"/>
  <c r="F146" i="66"/>
  <c r="I142" i="66"/>
  <c r="H142" i="66"/>
  <c r="O142" i="66" s="1"/>
  <c r="F142" i="66"/>
  <c r="G142" i="66"/>
  <c r="I141" i="66"/>
  <c r="H141" i="66"/>
  <c r="O141" i="66" s="1"/>
  <c r="F141" i="66"/>
  <c r="G141" i="66"/>
  <c r="I137" i="66"/>
  <c r="H137" i="66"/>
  <c r="O137" i="66" s="1"/>
  <c r="F137" i="66"/>
  <c r="I136" i="66"/>
  <c r="H136" i="66"/>
  <c r="O136" i="66" s="1"/>
  <c r="F136" i="66"/>
  <c r="H135" i="66"/>
  <c r="I135" i="66"/>
  <c r="F135" i="66"/>
  <c r="G135" i="66"/>
  <c r="H134" i="66"/>
  <c r="O134" i="66" s="1"/>
  <c r="I134" i="66"/>
  <c r="F134" i="66"/>
  <c r="G134" i="66"/>
  <c r="I130" i="66"/>
  <c r="H130" i="66"/>
  <c r="O130" i="66" s="1"/>
  <c r="F130" i="66"/>
  <c r="I129" i="66"/>
  <c r="H129" i="66"/>
  <c r="O129" i="66" s="1"/>
  <c r="F129" i="66"/>
  <c r="I128" i="66"/>
  <c r="H128" i="66"/>
  <c r="O128" i="66" s="1"/>
  <c r="F128" i="66"/>
  <c r="G128" i="66"/>
  <c r="I124" i="66"/>
  <c r="H124" i="66"/>
  <c r="F124" i="66"/>
  <c r="G124" i="66"/>
  <c r="I120" i="66"/>
  <c r="H120" i="66"/>
  <c r="O120" i="66" s="1"/>
  <c r="F120" i="66"/>
  <c r="G120" i="66" s="1"/>
  <c r="I119" i="66"/>
  <c r="H119" i="66"/>
  <c r="O119" i="66" s="1"/>
  <c r="F119" i="66"/>
  <c r="G119" i="66" s="1"/>
  <c r="I109" i="66"/>
  <c r="H109" i="66"/>
  <c r="O109" i="66" s="1"/>
  <c r="F109" i="66"/>
  <c r="G109" i="66" s="1"/>
  <c r="I108" i="66"/>
  <c r="H108" i="66"/>
  <c r="O108" i="66" s="1"/>
  <c r="F108" i="66"/>
  <c r="I104" i="66"/>
  <c r="H104" i="66"/>
  <c r="O104" i="66" s="1"/>
  <c r="F104" i="66"/>
  <c r="G104" i="66" s="1"/>
  <c r="I103" i="66"/>
  <c r="H103" i="66"/>
  <c r="O103" i="66" s="1"/>
  <c r="F103" i="66"/>
  <c r="G103" i="66" s="1"/>
  <c r="I102" i="66"/>
  <c r="H102" i="66"/>
  <c r="O102" i="66" s="1"/>
  <c r="F102" i="66"/>
  <c r="G102" i="66" s="1"/>
  <c r="I101" i="66"/>
  <c r="H101" i="66"/>
  <c r="O101" i="66" s="1"/>
  <c r="F101" i="66"/>
  <c r="G101" i="66" s="1"/>
  <c r="I97" i="66"/>
  <c r="H97" i="66"/>
  <c r="O97" i="66" s="1"/>
  <c r="F97" i="66"/>
  <c r="G97" i="66" s="1"/>
  <c r="I96" i="66"/>
  <c r="H96" i="66"/>
  <c r="O96" i="66" s="1"/>
  <c r="F96" i="66"/>
  <c r="G96" i="66" s="1"/>
  <c r="I95" i="66"/>
  <c r="H95" i="66"/>
  <c r="F95" i="66"/>
  <c r="G95" i="66" s="1"/>
  <c r="I94" i="66"/>
  <c r="H94" i="66"/>
  <c r="O94" i="66" s="1"/>
  <c r="F94" i="66"/>
  <c r="G94" i="66" s="1"/>
  <c r="I90" i="66"/>
  <c r="H90" i="66"/>
  <c r="O90" i="66" s="1"/>
  <c r="F90" i="66"/>
  <c r="I89" i="66"/>
  <c r="H89" i="66"/>
  <c r="O89" i="66" s="1"/>
  <c r="F89" i="66"/>
  <c r="I88" i="66"/>
  <c r="H88" i="66"/>
  <c r="O88" i="66" s="1"/>
  <c r="F88" i="66"/>
  <c r="I87" i="66"/>
  <c r="H87" i="66"/>
  <c r="O87" i="66" s="1"/>
  <c r="F87" i="66"/>
  <c r="I86" i="66"/>
  <c r="H86" i="66"/>
  <c r="O86" i="66" s="1"/>
  <c r="F86" i="66"/>
  <c r="I85" i="66"/>
  <c r="H85" i="66"/>
  <c r="O85" i="66" s="1"/>
  <c r="F85" i="66"/>
  <c r="G85" i="66"/>
  <c r="I84" i="66"/>
  <c r="H84" i="66"/>
  <c r="O84" i="66" s="1"/>
  <c r="F84" i="66"/>
  <c r="G84" i="66"/>
  <c r="F80" i="66"/>
  <c r="G80" i="66" s="1"/>
  <c r="F79" i="66"/>
  <c r="G79" i="66" s="1"/>
  <c r="F78" i="66"/>
  <c r="G78" i="66" s="1"/>
  <c r="F77" i="66"/>
  <c r="G77" i="66"/>
  <c r="F76" i="66"/>
  <c r="G76" i="66" s="1"/>
  <c r="F75" i="66"/>
  <c r="G75" i="66"/>
  <c r="A1" i="66"/>
  <c r="M126" i="65"/>
  <c r="D19" i="59" s="1"/>
  <c r="D18" i="59"/>
  <c r="M118" i="65"/>
  <c r="D17" i="59" s="1"/>
  <c r="D16" i="59"/>
  <c r="M92" i="65"/>
  <c r="M86" i="65"/>
  <c r="M85" i="65"/>
  <c r="M72" i="65"/>
  <c r="M71" i="65"/>
  <c r="E47" i="65"/>
  <c r="G47" i="65" s="1"/>
  <c r="I46" i="65"/>
  <c r="I45" i="65"/>
  <c r="I44" i="65"/>
  <c r="I42" i="65"/>
  <c r="I41" i="65"/>
  <c r="I40" i="65"/>
  <c r="E39" i="65"/>
  <c r="G39" i="65" s="1"/>
  <c r="I38" i="65"/>
  <c r="I36" i="65"/>
  <c r="G23" i="65"/>
  <c r="M23" i="65" s="1"/>
  <c r="B2" i="65"/>
  <c r="G224" i="66"/>
  <c r="G210" i="66"/>
  <c r="G266" i="66"/>
  <c r="F273" i="66"/>
  <c r="O217" i="66"/>
  <c r="O216" i="66" s="1"/>
  <c r="O264" i="66"/>
  <c r="O263" i="66" s="1"/>
  <c r="G193" i="66"/>
  <c r="G122" i="67"/>
  <c r="D13" i="67"/>
  <c r="I255" i="66"/>
  <c r="H190" i="67" s="1"/>
  <c r="D215" i="67"/>
  <c r="F164" i="66"/>
  <c r="F192" i="66"/>
  <c r="G156" i="66"/>
  <c r="F187" i="66"/>
  <c r="I193" i="66"/>
  <c r="H87" i="67" s="1"/>
  <c r="D124" i="67"/>
  <c r="I92" i="66"/>
  <c r="H14" i="67" s="1"/>
  <c r="I132" i="66"/>
  <c r="H27" i="67" s="1"/>
  <c r="D26" i="67"/>
  <c r="D189" i="67"/>
  <c r="G164" i="66"/>
  <c r="D29" i="67"/>
  <c r="G267" i="66"/>
  <c r="F156" i="66"/>
  <c r="I164" i="66"/>
  <c r="H42" i="67" s="1"/>
  <c r="I273" i="66"/>
  <c r="H216" i="67" s="1"/>
  <c r="F280" i="66"/>
  <c r="I281" i="66"/>
  <c r="H227" i="67"/>
  <c r="D86" i="67"/>
  <c r="G281" i="66"/>
  <c r="G92" i="66"/>
  <c r="G108" i="66"/>
  <c r="F105" i="66"/>
  <c r="H192" i="66"/>
  <c r="O192" i="66" s="1"/>
  <c r="O210" i="66"/>
  <c r="G255" i="66"/>
  <c r="O75" i="66"/>
  <c r="O166" i="66"/>
  <c r="G132" i="66"/>
  <c r="G172" i="66"/>
  <c r="D43" i="67"/>
  <c r="D41" i="67"/>
  <c r="D83" i="67"/>
  <c r="O242" i="66"/>
  <c r="H255" i="66"/>
  <c r="G189" i="67" s="1"/>
  <c r="H193" i="66"/>
  <c r="G86" i="67" s="1"/>
  <c r="H281" i="66"/>
  <c r="G273" i="66"/>
  <c r="I156" i="66"/>
  <c r="H38" i="67" s="1"/>
  <c r="H172" i="66"/>
  <c r="G43" i="67" s="1"/>
  <c r="H139" i="66"/>
  <c r="G29" i="67" s="1"/>
  <c r="H273" i="66"/>
  <c r="G215" i="67" s="1"/>
  <c r="H164" i="66"/>
  <c r="G41" i="67" s="1"/>
  <c r="L41" i="67" s="1"/>
  <c r="H132" i="66"/>
  <c r="G26" i="67" s="1"/>
  <c r="H92" i="66"/>
  <c r="G13" i="67" s="1"/>
  <c r="F71" i="66"/>
  <c r="G71" i="66"/>
  <c r="I71" i="66"/>
  <c r="H71" i="66"/>
  <c r="O71" i="66" s="1"/>
  <c r="E72" i="66"/>
  <c r="G98" i="66" l="1"/>
  <c r="G99" i="66" s="1"/>
  <c r="G105" i="66"/>
  <c r="G106" i="66" s="1"/>
  <c r="G171" i="66"/>
  <c r="I300" i="66"/>
  <c r="H301" i="66"/>
  <c r="G261" i="67" s="1"/>
  <c r="I340" i="66"/>
  <c r="I254" i="66"/>
  <c r="G187" i="66"/>
  <c r="G188" i="66" s="1"/>
  <c r="G182" i="66"/>
  <c r="G183" i="66" s="1"/>
  <c r="M105" i="65"/>
  <c r="D15" i="59" s="1"/>
  <c r="G247" i="66"/>
  <c r="G248" i="66" s="1"/>
  <c r="I188" i="66"/>
  <c r="H84" i="67" s="1"/>
  <c r="H254" i="66"/>
  <c r="O254" i="66" s="1"/>
  <c r="G131" i="66"/>
  <c r="G148" i="66"/>
  <c r="H237" i="66"/>
  <c r="O237" i="66" s="1"/>
  <c r="O238" i="66" s="1"/>
  <c r="F261" i="66"/>
  <c r="I72" i="66"/>
  <c r="I73" i="66" s="1"/>
  <c r="H8" i="67" s="1"/>
  <c r="H247" i="66"/>
  <c r="O247" i="66" s="1"/>
  <c r="O241" i="66" s="1"/>
  <c r="H300" i="66"/>
  <c r="O300" i="66" s="1"/>
  <c r="O294" i="66" s="1"/>
  <c r="G155" i="66"/>
  <c r="G261" i="66"/>
  <c r="G262" i="66" s="1"/>
  <c r="H292" i="66"/>
  <c r="O292" i="66" s="1"/>
  <c r="O288" i="66" s="1"/>
  <c r="F91" i="66"/>
  <c r="F131" i="66"/>
  <c r="F155" i="66"/>
  <c r="G138" i="66"/>
  <c r="H334" i="66"/>
  <c r="O334" i="66" s="1"/>
  <c r="O335" i="66" s="1"/>
  <c r="H156" i="66"/>
  <c r="G37" i="67" s="1"/>
  <c r="L37" i="67" s="1"/>
  <c r="L38" i="67" s="1"/>
  <c r="O38" i="67" s="1"/>
  <c r="D178" i="67"/>
  <c r="O215" i="66"/>
  <c r="O214" i="66" s="1"/>
  <c r="H131" i="66"/>
  <c r="O131" i="66" s="1"/>
  <c r="O124" i="66" s="1"/>
  <c r="I171" i="66"/>
  <c r="O236" i="66"/>
  <c r="F272" i="66"/>
  <c r="I301" i="66"/>
  <c r="H262" i="67" s="1"/>
  <c r="F323" i="66"/>
  <c r="I341" i="66"/>
  <c r="H292" i="67" s="1"/>
  <c r="O243" i="66"/>
  <c r="D283" i="67"/>
  <c r="L126" i="67"/>
  <c r="O126" i="67" s="1"/>
  <c r="H340" i="66"/>
  <c r="O340" i="66" s="1"/>
  <c r="O336" i="66" s="1"/>
  <c r="D7" i="67"/>
  <c r="D8" i="59" s="1"/>
  <c r="L189" i="67"/>
  <c r="D168" i="59" s="1"/>
  <c r="F148" i="66"/>
  <c r="I155" i="66"/>
  <c r="G280" i="66"/>
  <c r="F292" i="66"/>
  <c r="I224" i="66"/>
  <c r="D261" i="67"/>
  <c r="L261" i="67" s="1"/>
  <c r="L262" i="67" s="1"/>
  <c r="A3" i="67"/>
  <c r="G272" i="66"/>
  <c r="G81" i="66"/>
  <c r="G82" i="66" s="1"/>
  <c r="I91" i="66"/>
  <c r="I105" i="66"/>
  <c r="F121" i="66"/>
  <c r="I131" i="66"/>
  <c r="F171" i="66"/>
  <c r="F182" i="66"/>
  <c r="I192" i="66"/>
  <c r="F237" i="66"/>
  <c r="F254" i="66"/>
  <c r="I292" i="66"/>
  <c r="H81" i="66"/>
  <c r="F72" i="66"/>
  <c r="G212" i="66"/>
  <c r="G213" i="66" s="1"/>
  <c r="F232" i="66"/>
  <c r="I247" i="66"/>
  <c r="I248" i="66" s="1"/>
  <c r="H179" i="67" s="1"/>
  <c r="F322" i="66"/>
  <c r="I322" i="66"/>
  <c r="I334" i="66"/>
  <c r="G340" i="66"/>
  <c r="G121" i="66"/>
  <c r="G122" i="66" s="1"/>
  <c r="L195" i="67"/>
  <c r="O195" i="67" s="1"/>
  <c r="O194" i="67" s="1"/>
  <c r="L122" i="67"/>
  <c r="O122" i="67" s="1"/>
  <c r="L13" i="67"/>
  <c r="L14" i="67" s="1"/>
  <c r="O14" i="67" s="1"/>
  <c r="L29" i="67"/>
  <c r="O29" i="67" s="1"/>
  <c r="O28" i="67" s="1"/>
  <c r="L270" i="67"/>
  <c r="O270" i="67" s="1"/>
  <c r="L43" i="67"/>
  <c r="O43" i="67" s="1"/>
  <c r="M27" i="65"/>
  <c r="D164" i="59"/>
  <c r="M28" i="65"/>
  <c r="M30" i="65"/>
  <c r="K39" i="65"/>
  <c r="I51" i="65"/>
  <c r="G53" i="65" s="1"/>
  <c r="I62" i="65" s="1"/>
  <c r="M62" i="65" s="1"/>
  <c r="M29" i="65"/>
  <c r="M31" i="65"/>
  <c r="E80" i="65"/>
  <c r="M80" i="65" s="1"/>
  <c r="M8" i="65"/>
  <c r="D101" i="59"/>
  <c r="O255" i="66"/>
  <c r="O249" i="66"/>
  <c r="O293" i="66"/>
  <c r="L86" i="67"/>
  <c r="L87" i="67" s="1"/>
  <c r="O87" i="67" s="1"/>
  <c r="H105" i="66"/>
  <c r="O105" i="66" s="1"/>
  <c r="O100" i="66" s="1"/>
  <c r="D34" i="67"/>
  <c r="H163" i="66"/>
  <c r="O163" i="66" s="1"/>
  <c r="H201" i="66"/>
  <c r="I149" i="66"/>
  <c r="H35" i="67" s="1"/>
  <c r="F98" i="66"/>
  <c r="I232" i="66"/>
  <c r="I233" i="66" s="1"/>
  <c r="H131" i="67" s="1"/>
  <c r="G292" i="66"/>
  <c r="G229" i="67"/>
  <c r="H230" i="67"/>
  <c r="H322" i="66"/>
  <c r="O322" i="66" s="1"/>
  <c r="I201" i="66"/>
  <c r="I202" i="66" s="1"/>
  <c r="H98" i="67" s="1"/>
  <c r="G201" i="66"/>
  <c r="G202" i="66" s="1"/>
  <c r="G232" i="66"/>
  <c r="G233" i="66" s="1"/>
  <c r="I280" i="66"/>
  <c r="D75" i="67"/>
  <c r="H148" i="66"/>
  <c r="O148" i="66" s="1"/>
  <c r="O140" i="66" s="1"/>
  <c r="F149" i="66"/>
  <c r="I106" i="66"/>
  <c r="H20" i="67" s="1"/>
  <c r="F81" i="66"/>
  <c r="G91" i="66"/>
  <c r="I98" i="66"/>
  <c r="I99" i="66" s="1"/>
  <c r="H18" i="67" s="1"/>
  <c r="F138" i="66"/>
  <c r="I148" i="66"/>
  <c r="I163" i="66"/>
  <c r="F201" i="66"/>
  <c r="I261" i="66"/>
  <c r="I262" i="66" s="1"/>
  <c r="H193" i="67" s="1"/>
  <c r="L176" i="67"/>
  <c r="L177" i="67" s="1"/>
  <c r="O177" i="67" s="1"/>
  <c r="G72" i="66"/>
  <c r="G73" i="66" s="1"/>
  <c r="I323" i="66"/>
  <c r="H271" i="67" s="1"/>
  <c r="G323" i="66"/>
  <c r="I182" i="66"/>
  <c r="I183" i="66" s="1"/>
  <c r="H76" i="67" s="1"/>
  <c r="G322" i="66"/>
  <c r="G334" i="66"/>
  <c r="H149" i="66"/>
  <c r="G34" i="67" s="1"/>
  <c r="L34" i="67" s="1"/>
  <c r="O34" i="67" s="1"/>
  <c r="O33" i="67" s="1"/>
  <c r="G226" i="67"/>
  <c r="L226" i="67" s="1"/>
  <c r="L227" i="67" s="1"/>
  <c r="D192" i="67"/>
  <c r="H91" i="66"/>
  <c r="O91" i="66" s="1"/>
  <c r="O83" i="66" s="1"/>
  <c r="H155" i="66"/>
  <c r="O155" i="66" s="1"/>
  <c r="H261" i="66"/>
  <c r="O261" i="66" s="1"/>
  <c r="O240" i="66"/>
  <c r="O239" i="66" s="1"/>
  <c r="F163" i="66"/>
  <c r="I272" i="66"/>
  <c r="F212" i="66"/>
  <c r="F300" i="66"/>
  <c r="F247" i="66"/>
  <c r="F334" i="66"/>
  <c r="F340" i="66"/>
  <c r="D291" i="67"/>
  <c r="L291" i="67" s="1"/>
  <c r="G341" i="66"/>
  <c r="L215" i="67"/>
  <c r="O215" i="67" s="1"/>
  <c r="O214" i="67" s="1"/>
  <c r="O193" i="66"/>
  <c r="O189" i="66"/>
  <c r="D132" i="67"/>
  <c r="I238" i="66"/>
  <c r="H133" i="67" s="1"/>
  <c r="G238" i="66"/>
  <c r="I293" i="66"/>
  <c r="H252" i="67" s="1"/>
  <c r="G293" i="66"/>
  <c r="O228" i="66"/>
  <c r="H232" i="66"/>
  <c r="O232" i="66" s="1"/>
  <c r="H238" i="66"/>
  <c r="G132" i="67" s="1"/>
  <c r="H182" i="66"/>
  <c r="O182" i="66" s="1"/>
  <c r="H171" i="66"/>
  <c r="O171" i="66" s="1"/>
  <c r="I138" i="66"/>
  <c r="G163" i="66"/>
  <c r="G139" i="66"/>
  <c r="I139" i="66"/>
  <c r="H30" i="67" s="1"/>
  <c r="F172" i="66"/>
  <c r="I172" i="66"/>
  <c r="H44" i="67" s="1"/>
  <c r="L44" i="67" s="1"/>
  <c r="O44" i="67" s="1"/>
  <c r="H225" i="66"/>
  <c r="G128" i="67" s="1"/>
  <c r="I225" i="66"/>
  <c r="H129" i="67" s="1"/>
  <c r="D128" i="67"/>
  <c r="I121" i="66"/>
  <c r="I122" i="66" s="1"/>
  <c r="H22" i="67" s="1"/>
  <c r="O186" i="66"/>
  <c r="H187" i="66"/>
  <c r="H293" i="66"/>
  <c r="G251" i="67" s="1"/>
  <c r="O135" i="66"/>
  <c r="H138" i="66"/>
  <c r="O138" i="66" s="1"/>
  <c r="I81" i="66"/>
  <c r="I82" i="66" s="1"/>
  <c r="H11" i="67" s="1"/>
  <c r="O206" i="66"/>
  <c r="H212" i="66"/>
  <c r="I212" i="66"/>
  <c r="I213" i="66" s="1"/>
  <c r="H125" i="67" s="1"/>
  <c r="D251" i="67"/>
  <c r="H72" i="66"/>
  <c r="O72" i="66" s="1"/>
  <c r="O73" i="66" s="1"/>
  <c r="L127" i="67"/>
  <c r="O127" i="67" s="1"/>
  <c r="D118" i="59"/>
  <c r="H121" i="66"/>
  <c r="O121" i="66" s="1"/>
  <c r="O95" i="66"/>
  <c r="H98" i="66"/>
  <c r="O266" i="66"/>
  <c r="H272" i="66"/>
  <c r="O272" i="66" s="1"/>
  <c r="O222" i="66"/>
  <c r="H224" i="66"/>
  <c r="O224" i="66" s="1"/>
  <c r="O225" i="66" s="1"/>
  <c r="O277" i="66"/>
  <c r="H280" i="66"/>
  <c r="O280" i="66" s="1"/>
  <c r="G300" i="66"/>
  <c r="I335" i="66"/>
  <c r="H284" i="67" s="1"/>
  <c r="H335" i="66"/>
  <c r="G283" i="67" s="1"/>
  <c r="L26" i="67"/>
  <c r="L27" i="67" s="1"/>
  <c r="O27" i="67" s="1"/>
  <c r="L229" i="67"/>
  <c r="L42" i="67"/>
  <c r="O42" i="67" s="1"/>
  <c r="O41" i="67"/>
  <c r="D35" i="59"/>
  <c r="D67" i="59"/>
  <c r="D152" i="59"/>
  <c r="D191" i="59"/>
  <c r="D205" i="59"/>
  <c r="D225" i="59"/>
  <c r="D56" i="59"/>
  <c r="D82" i="59"/>
  <c r="D95" i="59"/>
  <c r="D107" i="59"/>
  <c r="D239" i="59"/>
  <c r="C97" i="65"/>
  <c r="I78" i="65"/>
  <c r="M78" i="65" s="1"/>
  <c r="K47" i="65"/>
  <c r="K43" i="65"/>
  <c r="M26" i="65"/>
  <c r="E82" i="65"/>
  <c r="M82" i="65" s="1"/>
  <c r="M12" i="65"/>
  <c r="E81" i="65"/>
  <c r="M81" i="65" s="1"/>
  <c r="G24" i="65"/>
  <c r="G33" i="65" s="1"/>
  <c r="I54" i="65" s="1"/>
  <c r="G56" i="65" s="1"/>
  <c r="H106" i="66" l="1"/>
  <c r="G19" i="67" s="1"/>
  <c r="L19" i="67" s="1"/>
  <c r="O19" i="67" s="1"/>
  <c r="H262" i="66"/>
  <c r="G192" i="67" s="1"/>
  <c r="L192" i="67" s="1"/>
  <c r="D169" i="59" s="1"/>
  <c r="L196" i="67"/>
  <c r="O196" i="67" s="1"/>
  <c r="D175" i="59"/>
  <c r="D183" i="59" s="1"/>
  <c r="O198" i="67"/>
  <c r="O189" i="67"/>
  <c r="O188" i="67" s="1"/>
  <c r="O248" i="66"/>
  <c r="H248" i="66"/>
  <c r="G178" i="67" s="1"/>
  <c r="L178" i="67" s="1"/>
  <c r="L179" i="67" s="1"/>
  <c r="O179" i="67" s="1"/>
  <c r="H233" i="66"/>
  <c r="G130" i="67" s="1"/>
  <c r="L130" i="67" s="1"/>
  <c r="D120" i="59" s="1"/>
  <c r="O212" i="66"/>
  <c r="O213" i="66" s="1"/>
  <c r="H213" i="66"/>
  <c r="G124" i="67" s="1"/>
  <c r="L124" i="67" s="1"/>
  <c r="L125" i="67" s="1"/>
  <c r="O125" i="67" s="1"/>
  <c r="L123" i="67"/>
  <c r="O123" i="67" s="1"/>
  <c r="O201" i="66"/>
  <c r="O194" i="66" s="1"/>
  <c r="H202" i="66"/>
  <c r="G97" i="67" s="1"/>
  <c r="L97" i="67" s="1"/>
  <c r="O97" i="67" s="1"/>
  <c r="O96" i="67" s="1"/>
  <c r="O187" i="66"/>
  <c r="O188" i="66" s="1"/>
  <c r="H188" i="66"/>
  <c r="G83" i="67" s="1"/>
  <c r="L83" i="67" s="1"/>
  <c r="H183" i="66"/>
  <c r="G75" i="67" s="1"/>
  <c r="L75" i="67" s="1"/>
  <c r="H122" i="66"/>
  <c r="G21" i="67" s="1"/>
  <c r="L21" i="67" s="1"/>
  <c r="D36" i="59" s="1"/>
  <c r="L20" i="67"/>
  <c r="O20" i="67" s="1"/>
  <c r="O98" i="66"/>
  <c r="O99" i="66" s="1"/>
  <c r="H99" i="66"/>
  <c r="G17" i="67" s="1"/>
  <c r="L17" i="67" s="1"/>
  <c r="L18" i="67" s="1"/>
  <c r="O18" i="67" s="1"/>
  <c r="D9" i="59"/>
  <c r="O81" i="66"/>
  <c r="O74" i="66" s="1"/>
  <c r="H82" i="66"/>
  <c r="G10" i="67" s="1"/>
  <c r="L10" i="67" s="1"/>
  <c r="H73" i="66"/>
  <c r="G7" i="67" s="1"/>
  <c r="L7" i="67" s="1"/>
  <c r="O132" i="66"/>
  <c r="O234" i="66"/>
  <c r="O301" i="66"/>
  <c r="L190" i="67"/>
  <c r="O190" i="67" s="1"/>
  <c r="D170" i="59"/>
  <c r="O106" i="66"/>
  <c r="D116" i="59"/>
  <c r="O92" i="66"/>
  <c r="O341" i="66"/>
  <c r="I74" i="65"/>
  <c r="M74" i="65" s="1"/>
  <c r="I75" i="65"/>
  <c r="M75" i="65" s="1"/>
  <c r="O13" i="67"/>
  <c r="O12" i="67" s="1"/>
  <c r="L283" i="67"/>
  <c r="O283" i="67" s="1"/>
  <c r="D72" i="59"/>
  <c r="O324" i="66"/>
  <c r="D243" i="59"/>
  <c r="D244" i="59" s="1"/>
  <c r="O261" i="67"/>
  <c r="O260" i="67" s="1"/>
  <c r="L30" i="67"/>
  <c r="O30" i="67" s="1"/>
  <c r="N267" i="67"/>
  <c r="O267" i="67" s="1"/>
  <c r="O259" i="67" s="1"/>
  <c r="O176" i="67"/>
  <c r="O175" i="67" s="1"/>
  <c r="L35" i="67"/>
  <c r="O35" i="67" s="1"/>
  <c r="O37" i="67"/>
  <c r="O36" i="67" s="1"/>
  <c r="D273" i="59"/>
  <c r="L292" i="67"/>
  <c r="N297" i="67" s="1"/>
  <c r="O297" i="67" s="1"/>
  <c r="O290" i="67" s="1"/>
  <c r="D211" i="59"/>
  <c r="L230" i="67"/>
  <c r="D212" i="59" s="1"/>
  <c r="D266" i="59"/>
  <c r="D39" i="59"/>
  <c r="D254" i="59"/>
  <c r="L271" i="67"/>
  <c r="N276" i="67" s="1"/>
  <c r="O276" i="67" s="1"/>
  <c r="M32" i="65"/>
  <c r="M48" i="65"/>
  <c r="I59" i="65"/>
  <c r="M59" i="65" s="1"/>
  <c r="I63" i="65"/>
  <c r="M63" i="65" s="1"/>
  <c r="I68" i="65"/>
  <c r="M68" i="65" s="1"/>
  <c r="I67" i="65"/>
  <c r="M67" i="65" s="1"/>
  <c r="I61" i="65"/>
  <c r="M61" i="65" s="1"/>
  <c r="I60" i="65"/>
  <c r="M60" i="65" s="1"/>
  <c r="I58" i="65"/>
  <c r="M58" i="65" s="1"/>
  <c r="M24" i="65"/>
  <c r="O256" i="66"/>
  <c r="O262" i="66"/>
  <c r="O226" i="67"/>
  <c r="O225" i="67" s="1"/>
  <c r="O86" i="67"/>
  <c r="O85" i="67" s="1"/>
  <c r="O156" i="66"/>
  <c r="O150" i="66"/>
  <c r="O164" i="66"/>
  <c r="O157" i="66"/>
  <c r="D209" i="59"/>
  <c r="O323" i="66"/>
  <c r="O303" i="66"/>
  <c r="O149" i="66"/>
  <c r="D194" i="59"/>
  <c r="D195" i="59" s="1"/>
  <c r="L128" i="67"/>
  <c r="L129" i="67" s="1"/>
  <c r="O129" i="67" s="1"/>
  <c r="L216" i="67"/>
  <c r="N223" i="67" s="1"/>
  <c r="O223" i="67" s="1"/>
  <c r="O213" i="67" s="1"/>
  <c r="D38" i="59"/>
  <c r="O173" i="66"/>
  <c r="O183" i="66"/>
  <c r="O26" i="67"/>
  <c r="O25" i="67" s="1"/>
  <c r="L251" i="67"/>
  <c r="L132" i="67"/>
  <c r="O291" i="67"/>
  <c r="O281" i="66"/>
  <c r="O274" i="66"/>
  <c r="O265" i="66"/>
  <c r="O273" i="66"/>
  <c r="O107" i="66"/>
  <c r="O122" i="66"/>
  <c r="O123" i="66"/>
  <c r="O139" i="66"/>
  <c r="O133" i="66"/>
  <c r="O262" i="67"/>
  <c r="D245" i="59"/>
  <c r="D246" i="59" s="1"/>
  <c r="O229" i="67"/>
  <c r="O228" i="67" s="1"/>
  <c r="O205" i="66"/>
  <c r="O172" i="66"/>
  <c r="O165" i="66"/>
  <c r="O226" i="66"/>
  <c r="O233" i="66"/>
  <c r="N49" i="67"/>
  <c r="O49" i="67" s="1"/>
  <c r="O40" i="67" s="1"/>
  <c r="D210" i="59"/>
  <c r="O227" i="67"/>
  <c r="E83" i="65"/>
  <c r="G83" i="65" s="1"/>
  <c r="I91" i="65"/>
  <c r="M91" i="65" s="1"/>
  <c r="I77" i="65"/>
  <c r="M77" i="65" s="1"/>
  <c r="I76" i="65"/>
  <c r="M76" i="65" s="1"/>
  <c r="I79" i="65"/>
  <c r="M79" i="65" s="1"/>
  <c r="I93" i="65"/>
  <c r="M93" i="65" s="1"/>
  <c r="O202" i="66" l="1"/>
  <c r="O93" i="66"/>
  <c r="O17" i="67"/>
  <c r="D251" i="59"/>
  <c r="D171" i="59"/>
  <c r="O192" i="67"/>
  <c r="O191" i="67" s="1"/>
  <c r="O184" i="66"/>
  <c r="O82" i="66"/>
  <c r="L193" i="67"/>
  <c r="O193" i="67" s="1"/>
  <c r="O130" i="67"/>
  <c r="D157" i="59"/>
  <c r="D158" i="59" s="1"/>
  <c r="D165" i="59" s="1"/>
  <c r="O178" i="67"/>
  <c r="N186" i="67"/>
  <c r="O186" i="67" s="1"/>
  <c r="O174" i="67" s="1"/>
  <c r="D155" i="59"/>
  <c r="D156" i="59" s="1"/>
  <c r="L131" i="67"/>
  <c r="O131" i="67" s="1"/>
  <c r="D117" i="59"/>
  <c r="O124" i="67"/>
  <c r="L98" i="67"/>
  <c r="N104" i="67" s="1"/>
  <c r="O104" i="67" s="1"/>
  <c r="O95" i="67" s="1"/>
  <c r="D86" i="59"/>
  <c r="D87" i="59" s="1"/>
  <c r="L84" i="67"/>
  <c r="N94" i="67" s="1"/>
  <c r="O94" i="67" s="1"/>
  <c r="O81" i="67" s="1"/>
  <c r="O83" i="67"/>
  <c r="O82" i="67" s="1"/>
  <c r="D71" i="59"/>
  <c r="D73" i="59" s="1"/>
  <c r="O75" i="67"/>
  <c r="O74" i="67" s="1"/>
  <c r="L76" i="67"/>
  <c r="D62" i="59" s="1"/>
  <c r="D63" i="59" s="1"/>
  <c r="O21" i="67"/>
  <c r="L22" i="67"/>
  <c r="O22" i="67" s="1"/>
  <c r="L11" i="67"/>
  <c r="O11" i="67" s="1"/>
  <c r="D34" i="59"/>
  <c r="O10" i="67"/>
  <c r="O9" i="67" s="1"/>
  <c r="D33" i="59"/>
  <c r="L8" i="67"/>
  <c r="D60" i="59"/>
  <c r="D61" i="59" s="1"/>
  <c r="L284" i="67"/>
  <c r="O271" i="67"/>
  <c r="O230" i="67"/>
  <c r="D213" i="59"/>
  <c r="M33" i="65"/>
  <c r="M49" i="65" s="1"/>
  <c r="D255" i="59"/>
  <c r="N31" i="67"/>
  <c r="O31" i="67" s="1"/>
  <c r="O24" i="67" s="1"/>
  <c r="N39" i="67"/>
  <c r="O39" i="67" s="1"/>
  <c r="O32" i="67" s="1"/>
  <c r="D119" i="59"/>
  <c r="D214" i="59"/>
  <c r="D226" i="59" s="1"/>
  <c r="D258" i="59"/>
  <c r="O128" i="67"/>
  <c r="D274" i="59"/>
  <c r="D277" i="59" s="1"/>
  <c r="O292" i="67"/>
  <c r="D196" i="59"/>
  <c r="D197" i="59" s="1"/>
  <c r="D206" i="59" s="1"/>
  <c r="O216" i="67"/>
  <c r="D229" i="59"/>
  <c r="D230" i="59" s="1"/>
  <c r="L252" i="67"/>
  <c r="O251" i="67"/>
  <c r="O250" i="67" s="1"/>
  <c r="D121" i="59"/>
  <c r="L133" i="67"/>
  <c r="O132" i="67"/>
  <c r="N236" i="67"/>
  <c r="O236" i="67" s="1"/>
  <c r="O224" i="67" s="1"/>
  <c r="M94" i="65"/>
  <c r="D122" i="59" l="1"/>
  <c r="D40" i="59"/>
  <c r="D172" i="59"/>
  <c r="D173" i="59" s="1"/>
  <c r="D184" i="59" s="1"/>
  <c r="N206" i="67"/>
  <c r="O206" i="67" s="1"/>
  <c r="O187" i="67" s="1"/>
  <c r="D68" i="59"/>
  <c r="D88" i="59"/>
  <c r="D89" i="59" s="1"/>
  <c r="D96" i="59" s="1"/>
  <c r="O98" i="67"/>
  <c r="O84" i="67"/>
  <c r="D74" i="59"/>
  <c r="D75" i="59" s="1"/>
  <c r="D83" i="59" s="1"/>
  <c r="N80" i="67"/>
  <c r="O80" i="67" s="1"/>
  <c r="O73" i="67" s="1"/>
  <c r="O76" i="67"/>
  <c r="N23" i="67"/>
  <c r="O23" i="67" s="1"/>
  <c r="O16" i="67" s="1"/>
  <c r="N15" i="67"/>
  <c r="D41" i="59"/>
  <c r="D42" i="59" s="1"/>
  <c r="D267" i="59"/>
  <c r="D270" i="59" s="1"/>
  <c r="O284" i="67"/>
  <c r="N289" i="67"/>
  <c r="M95" i="65"/>
  <c r="M143" i="65" s="1"/>
  <c r="G28" i="59" s="1"/>
  <c r="O252" i="67"/>
  <c r="D231" i="59"/>
  <c r="D232" i="59" s="1"/>
  <c r="D240" i="59" s="1"/>
  <c r="O133" i="67"/>
  <c r="D123" i="59"/>
  <c r="D124" i="59" s="1"/>
  <c r="N140" i="67"/>
  <c r="O140" i="67" s="1"/>
  <c r="O121" i="67" s="1"/>
  <c r="N258" i="67"/>
  <c r="O258" i="67" s="1"/>
  <c r="O249" i="67" s="1"/>
  <c r="D57" i="59" l="1"/>
  <c r="N114" i="67"/>
  <c r="N301" i="67" s="1"/>
  <c r="O301" i="67" s="1"/>
  <c r="N71" i="67"/>
  <c r="N302" i="67" s="1"/>
  <c r="O302" i="67" s="1"/>
  <c r="O298" i="67" s="1"/>
  <c r="N299" i="67"/>
  <c r="O299" i="67" s="1"/>
  <c r="O289" i="67"/>
  <c r="O282" i="67" s="1"/>
  <c r="D14" i="59"/>
  <c r="D29" i="59" s="1"/>
  <c r="L119" i="67" s="1"/>
  <c r="M96" i="65"/>
  <c r="L162" i="67" s="1"/>
  <c r="O119" i="67" l="1"/>
  <c r="N120" i="67"/>
  <c r="O120" i="67" s="1"/>
  <c r="O116" i="67" s="1"/>
  <c r="D112" i="59"/>
  <c r="D113" i="59" s="1"/>
  <c r="M98" i="65"/>
  <c r="M141" i="65" s="1"/>
  <c r="N305" i="67" s="1"/>
  <c r="O305" i="67" s="1"/>
  <c r="M144" i="65"/>
  <c r="N165" i="67"/>
  <c r="O165" i="67" s="1"/>
  <c r="O161" i="67" s="1"/>
  <c r="D140" i="59"/>
  <c r="D143" i="59" s="1"/>
  <c r="D144" i="59" s="1"/>
  <c r="O162" i="67"/>
  <c r="D279" i="59" l="1"/>
  <c r="D281" i="59" s="1"/>
  <c r="D283" i="59" s="1"/>
  <c r="N300" i="67"/>
  <c r="N304" i="67" s="1"/>
  <c r="O304" i="67" s="1"/>
  <c r="N306" i="67" l="1"/>
  <c r="O306" i="67" s="1"/>
  <c r="O303" i="67" s="1"/>
  <c r="G279" i="59"/>
  <c r="H279" i="59" s="1"/>
  <c r="O300" i="6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tc={77C5ADC9-5B48-4D47-BE69-92112750427A}</author>
  </authors>
  <commentList>
    <comment ref="B75" authorId="0" shapeId="0" xr:uid="{00000000-0006-0000-0500-000001000000}">
      <text>
        <t>[Threaded comment]
Your version of Excel allows you to read this threaded comment; however, any edits to it will get removed if the file is opened in a newer version of Excel. Learn more: https://go.microsoft.com/fwlink/?linkid=870924
Comment:
    At this point in time the FLDOE has not provided a First Calc for 2020-21 school year.  This form contains the Legislative Conference Report numbers.  Therefore all numbers are subject to change with a special note for Item 14 Teacher Salary Increase Allocation.  Due to the loss of sale tax revenue in our state we do not know if this increase will be passed by legislation so plan accordingly.</t>
      </text>
    </comment>
  </commentList>
</comments>
</file>

<file path=xl/sharedStrings.xml><?xml version="1.0" encoding="utf-8"?>
<sst xmlns="http://schemas.openxmlformats.org/spreadsheetml/2006/main" count="1871" uniqueCount="1044">
  <si>
    <t>Date</t>
  </si>
  <si>
    <t>Edit Description From</t>
  </si>
  <si>
    <t>Edit Description To</t>
  </si>
  <si>
    <t>Name</t>
  </si>
  <si>
    <t>Added rows and corrected fomulas</t>
  </si>
  <si>
    <t>Changes mades to 1 m/n added 3 rows ; 12 k/l added 3 rows, 19 c/d added 1 row and 28 a/b added 5 rows</t>
  </si>
  <si>
    <t>Carolyn Parker</t>
  </si>
  <si>
    <t>Changes mades to 1 q/r added 3 rows ; 12 g/h added 4 rows and 28 a/b added 5 rows</t>
  </si>
  <si>
    <t>Updated FEFP Numbers to HB 5001</t>
  </si>
  <si>
    <t>Changed Funding Amounts per HB 5001</t>
  </si>
  <si>
    <t>Changed Revenue Numbers to 2018 Third Calc</t>
  </si>
  <si>
    <t>Revenue Numbers were updated to 2018  Third Calc</t>
  </si>
  <si>
    <t>03/21 &amp; 22 /2017</t>
  </si>
  <si>
    <t>Summary Page</t>
  </si>
  <si>
    <t>Updated for additional expenditures</t>
  </si>
  <si>
    <t>Revenue tab M36 through M31 rounded to whole dollars</t>
  </si>
  <si>
    <t>Changes to 2 decimal places as the rest of the worksheet</t>
  </si>
  <si>
    <t>Compensated Absences-Paid as a type of Bonus (Include 7.65% for FICA)</t>
  </si>
  <si>
    <t>Added row to each function on the Expenditure and Summary tabs</t>
  </si>
  <si>
    <t>Food Services - Revenue</t>
  </si>
  <si>
    <t>Added rows for Breakfast, Lunch and Al-La-Carte</t>
  </si>
  <si>
    <t xml:space="preserve">Administrative Fee Cell C93 on Revenue Tab </t>
  </si>
  <si>
    <t>Changed Tab to yellow where uses know they can change the 5% to 2 %</t>
  </si>
  <si>
    <t>26. Before and After Care Revenue Tab, Staffing tab, Expenditure Tab &amp; Summary Tab</t>
  </si>
  <si>
    <t>Added rows for other specified items</t>
  </si>
  <si>
    <t xml:space="preserve">22 Performance Pay  </t>
  </si>
  <si>
    <t>Added FSRP and addition rows</t>
  </si>
  <si>
    <t xml:space="preserve">Staffing forms Changed from: Bookkeeper </t>
  </si>
  <si>
    <t>added /Payroll</t>
  </si>
  <si>
    <t>Staffing, Expenditure &amp; Summary Tabs Changed from: Technology</t>
  </si>
  <si>
    <t xml:space="preserve">added positions </t>
  </si>
  <si>
    <t>Staffing forms Changed from: Added rows to several positions</t>
  </si>
  <si>
    <t>Instructional, Coordinators/Counselors, Curriculum Specialist/Writers, Assistant Principals, Registrar, Administrative Assistant, &amp; Custodians</t>
  </si>
  <si>
    <t>Staffing, Expenditures &amp; Summary Tabs Changed from: Added sections for Title I &amp; Title II</t>
  </si>
  <si>
    <t>Added data in to tabs:  Revenue, staff, expenditures, Summary, &amp; Instructions for title I &amp; Title II</t>
  </si>
  <si>
    <t>Staffing forms Changed from: Added positons for Before &amp; After School staff function 9100</t>
  </si>
  <si>
    <t>Added data in to tabs:  Revenue, staff, expenditures, Summary, &amp; Instructions</t>
  </si>
  <si>
    <t>All Forms Changed from: Reset print parameter</t>
  </si>
  <si>
    <t>To all tabs</t>
  </si>
  <si>
    <t>Cell 174N was locked</t>
  </si>
  <si>
    <t>Change to unprotected</t>
  </si>
  <si>
    <t>Staff Tab 19 c/d was out of order</t>
  </si>
  <si>
    <t>Move rows under 19a/b</t>
  </si>
  <si>
    <t>Changed Revenue to 2016-17 First Calc numbers &amp; format</t>
  </si>
  <si>
    <t>All number and format to match FDOE Estimated Revenue Worksheet</t>
  </si>
  <si>
    <t>Changed cell M76 Revenue Form from a basic formula to and if-then statement</t>
  </si>
  <si>
    <t>Changed cell M76 to enter a zero if the amount is less than "0"</t>
  </si>
  <si>
    <t xml:space="preserve">Changed Title from a "Minimum" </t>
  </si>
  <si>
    <t>To "Annual" work file &amp; on the Year 1 Revenues Tab</t>
  </si>
  <si>
    <t>Staffing forms Changed from: 12k/l - Bookkeeper</t>
  </si>
  <si>
    <t>Staffing Forms changed to: 19c/d - Bookkeeper</t>
  </si>
  <si>
    <t>Staffing forms Changed from: 12m/n  - Other School Administration Staff</t>
  </si>
  <si>
    <t>Staffing forms Changed to: 12k/l  - Other School Administration Staff</t>
  </si>
  <si>
    <t>Staffing forms Changed row 180 sum formula from:  175-179</t>
  </si>
  <si>
    <t>Staffing forms Changed row 180 sum formula to: 174-179</t>
  </si>
  <si>
    <t>Notes</t>
  </si>
  <si>
    <t>http://floridarevenue.com/taxes/taxesfees/Pages/reemployment.aspx</t>
  </si>
  <si>
    <t>Verify that Re-employment is still paid just on the first $7,000.</t>
  </si>
  <si>
    <t xml:space="preserve">Instructions - Read Before Beginning to Fill Out Worksheets </t>
  </si>
  <si>
    <t>Annual Enrollment to Break Even Analysis:</t>
  </si>
  <si>
    <t xml:space="preserve">Annual enrollment budget is a projected revenue and expense budget based on a realistic normal enrollment for the 2017-18 year of operation with an anticipated fund balance/reserve of 1% of the projected expenses.  It provides fixed and variable expenses necessary to operate the school that comply with the Florida statute such as class size, transportation and food service at a minimum. The class size requirement for grades K-3  is 18 students, grades 4-8 is 22 students and grades 9-12 is 25 students maintained. </t>
  </si>
  <si>
    <t>Use the comment tab for any additional information that you feel is relevant to your budget calculations.  If the comment only applies to a tab, then state that in the comment.</t>
  </si>
  <si>
    <t>This workbook has extensive calculation and links between cell, therefore it may take a little bit of time to save.</t>
  </si>
  <si>
    <t>Only the cells that are this pale yellow color will allow data input on all worksheets.</t>
  </si>
  <si>
    <t>This color on the worksheets denotes cells that have formulas in them.</t>
  </si>
  <si>
    <t>This blue color on the worksheets denotes cells that are linked from another worksheet.</t>
  </si>
  <si>
    <t>Scrolling is in place on the worksheets so titles can be seen when moving around in the worksheet.</t>
  </si>
  <si>
    <t>Go to Summary Page cell "A1" and fill in the Name of Your School.  This is linked to the rest of the forms.</t>
  </si>
  <si>
    <t>Go to Summary Page cell "B3" and fill in the School year i.e. 2017-18.  This is linked to the rest of the forms.</t>
  </si>
  <si>
    <t xml:space="preserve">The following worksheets that need to be filled out in the order listed here:  </t>
  </si>
  <si>
    <r>
      <rPr>
        <b/>
        <sz val="10"/>
        <rFont val="Univers"/>
        <family val="2"/>
      </rPr>
      <t xml:space="preserve">     First</t>
    </r>
    <r>
      <rPr>
        <sz val="10"/>
        <rFont val="Univers"/>
        <family val="2"/>
      </rPr>
      <t xml:space="preserve">    -    Revenue Worksheet</t>
    </r>
  </si>
  <si>
    <r>
      <t xml:space="preserve">     </t>
    </r>
    <r>
      <rPr>
        <b/>
        <sz val="10"/>
        <rFont val="Univers"/>
        <family val="2"/>
      </rPr>
      <t>Second</t>
    </r>
    <r>
      <rPr>
        <sz val="10"/>
        <rFont val="Univers"/>
        <family val="2"/>
      </rPr>
      <t xml:space="preserve"> - Staffing Worksheet</t>
    </r>
  </si>
  <si>
    <r>
      <t xml:space="preserve"> </t>
    </r>
    <r>
      <rPr>
        <b/>
        <sz val="10"/>
        <rFont val="Univers"/>
        <family val="2"/>
      </rPr>
      <t xml:space="preserve">    Third</t>
    </r>
    <r>
      <rPr>
        <sz val="10"/>
        <rFont val="Univers"/>
        <family val="2"/>
      </rPr>
      <t xml:space="preserve">   -   Expenditures</t>
    </r>
  </si>
  <si>
    <t>Revenue Worksheet:</t>
  </si>
  <si>
    <t>Section 1.</t>
  </si>
  <si>
    <t xml:space="preserve">     * Fill out Column "C" Rows 8 - 23 with your anticipated enrollment.</t>
  </si>
  <si>
    <t xml:space="preserve">     * ESE Program Levels 111, 112 &amp; 113 should not be higher than 16.4% unless you can justify a higher level.  Use the comment section for this justification.</t>
  </si>
  <si>
    <t xml:space="preserve">     * ESOL Program Level 130 should not be higher than 7% unless you can justify a higher level.  Use the comment section for this justification.</t>
  </si>
  <si>
    <r>
      <rPr>
        <b/>
        <sz val="10"/>
        <rFont val="Univers"/>
        <family val="2"/>
      </rPr>
      <t>1b.</t>
    </r>
    <r>
      <rPr>
        <sz val="10"/>
        <rFont val="Univers"/>
        <family val="2"/>
      </rPr>
      <t xml:space="preserve">  Should only be filled out if you have high school students and you are these type of programs.</t>
    </r>
  </si>
  <si>
    <r>
      <rPr>
        <b/>
        <sz val="10"/>
        <rFont val="Univers"/>
        <family val="2"/>
      </rPr>
      <t xml:space="preserve">Section 2. </t>
    </r>
    <r>
      <rPr>
        <sz val="10"/>
        <rFont val="Univers"/>
        <family val="2"/>
      </rPr>
      <t xml:space="preserve"> ESE Guaranteed Allocations 2a, 2b, and 2c total line should equal the related ESE line in Section 1 (enter amounts in the yellow cells).</t>
    </r>
  </si>
  <si>
    <t xml:space="preserve">     i.e. Cell "C9" should equal Cell "E39"</t>
  </si>
  <si>
    <t>Most ESE students are Program Level 251.  If you use higher program levels, then you will need to justify on the comment tab why your school will have higher program levels.  Additionally, you will need to take this into consideration with your estimated expenditures because ESE student with higher program levels also have increased costs.</t>
  </si>
  <si>
    <t>Section 3.  Section 3 is formula driven, therefore you do not have to do anything.</t>
  </si>
  <si>
    <t>Section 4 through 15 are formula driven, therefore you do not have to do anything.</t>
  </si>
  <si>
    <r>
      <rPr>
        <b/>
        <sz val="10"/>
        <rFont val="Univers"/>
        <family val="2"/>
      </rPr>
      <t xml:space="preserve">Section 16.  </t>
    </r>
    <r>
      <rPr>
        <sz val="10"/>
        <rFont val="Univers"/>
        <family val="2"/>
      </rPr>
      <t>Enter the number of student that you anticipate riding the bus.  The charter school current ratio of bus riders is 15%.  You can use less than this amount, however, if you have use more than 15%, provide justification on the comment tab as to why your school's rate is higher.  An ESE rider is highly unlikely as we currently have only 2 ESE rider for charter schools.  An ESE rider has to classified as a category "L" rider.  This includes prekindergarten though grade 12 students with disabilities pursuant to Rule 6A-6.03026, FAC.  Provide justification on the comment tab for ESE riders.</t>
    </r>
  </si>
  <si>
    <t xml:space="preserve">Sections 17-19 is other State or Federal Funding. </t>
  </si>
  <si>
    <t xml:space="preserve">Section 20 is Food Service Funding. </t>
  </si>
  <si>
    <t>Section 21 is for Charter Schools that have greater than 75% of ESE students.</t>
  </si>
  <si>
    <t xml:space="preserve">Sections 22-24 is other State or Federal Funding. </t>
  </si>
  <si>
    <t>Section 25 is other revenue from the District.</t>
  </si>
  <si>
    <r>
      <rPr>
        <b/>
        <sz val="10"/>
        <rFont val="Univers"/>
        <family val="2"/>
      </rPr>
      <t xml:space="preserve">Section 26 is other funding from local sources. </t>
    </r>
    <r>
      <rPr>
        <b/>
        <sz val="11"/>
        <rFont val="Univers"/>
        <family val="2"/>
      </rPr>
      <t xml:space="preserve"> </t>
    </r>
    <r>
      <rPr>
        <sz val="11"/>
        <rFont val="Calibri"/>
        <family val="2"/>
        <scheme val="minor"/>
      </rPr>
      <t>If you have benefactors, corporate sponsors, or donations  then you would need to provide pledge letters.  For any fundraiser, provide a short description of the fund raiser.  For loans, provide a description of the loan, the provider of the loan, and the terms of the loan, such as payments, how many years, interest rate, etc.</t>
    </r>
  </si>
  <si>
    <t>Staffing Worksheet (Fill out before you work on the Expenditures Worksheet.  The Staffing Worksheet is linked to the Expenditure Worksheet.)</t>
  </si>
  <si>
    <t>* Each type of employee has it own section in this worksheet, i.e. teachers, ESE teachers, counselors, media specialist, etc.  It is suggested that you scroll through the worksheet before you begin filling it out so you will understand the different classification of employees.</t>
  </si>
  <si>
    <t>There is a cell for each classification of employee where you will enter the number of expected hours that would be worked during 1 year for a full-time employee in that class, i.e. basic education teacher would be cell "G7".  These hours must be filled in for the worksheet to calculate correctly.</t>
  </si>
  <si>
    <t>Salary rate (A) - Enter annual salary unless an hourly rate is requested for a part-time employee.  This distinction in made in the title of employee classification.</t>
  </si>
  <si>
    <t>For employee benefits, enter the percentage rate of the benefit and the spreadsheet will calculate the amounts. Unemployment compensation should only be filled out on the top row and should be the same for all employees and this only calculates on the first $7,000 of salary.</t>
  </si>
  <si>
    <t>Consultants cost will be itemized in the expenditure worksheet.</t>
  </si>
  <si>
    <t>Added - Compensated Absences-Paid as a type of Bonus on the Expenditure and Summary Tabs</t>
  </si>
  <si>
    <t>Before &amp; After School positions are located at the bottom of the staffing worksheet #28.</t>
  </si>
  <si>
    <t>Title I &amp; Title II positions are located at the bottom of the staffing worksheet #30 and 31 respectively.</t>
  </si>
  <si>
    <t>Column B on the staffing worksheets are formatted for text, therefore you cannot begin a description with a number.</t>
  </si>
  <si>
    <t>Expenditure Worksheet:</t>
  </si>
  <si>
    <t>Go through the expenditure worksheet and fill out the estimated cost for line items that have yellow cells.  The other cells are linked to the revenue worksheets or the staffing worksheet.</t>
  </si>
  <si>
    <t>There are yellow spaces included for other items that may not have been listed. Specify the purpose of the expenditure.</t>
  </si>
  <si>
    <t>Contact if you are having technical issues with the spreadsheets:</t>
  </si>
  <si>
    <t>Your School's Financial Coordinator, Charter Schools</t>
  </si>
  <si>
    <t>Contacts: If you are having technical issues with the spreadsheets:</t>
  </si>
  <si>
    <t>Your School's Charter School Finance Coordinator</t>
  </si>
  <si>
    <t xml:space="preserve">or email: </t>
  </si>
  <si>
    <t>duvalcharterfinance@duvalschools.org</t>
  </si>
  <si>
    <t>904-390-2045  Carolyn Parker</t>
  </si>
  <si>
    <t>904-390-2488  Faye Hogg</t>
  </si>
  <si>
    <t>904-390-2261  John Duffy</t>
  </si>
  <si>
    <t>904-390-2014  Vonceila Ray</t>
  </si>
  <si>
    <t>Formula</t>
  </si>
  <si>
    <t>Reviewed by:</t>
  </si>
  <si>
    <t>OPERATING BUDGET</t>
  </si>
  <si>
    <t>Input Data</t>
  </si>
  <si>
    <t>Review Date:</t>
  </si>
  <si>
    <t>Linked</t>
  </si>
  <si>
    <t>Budget Accepted:</t>
  </si>
  <si>
    <t>Charter School Board Approved Budget:</t>
  </si>
  <si>
    <t>Columns F thru L are unlocked beginning with row 8 except for rows that have check numbers</t>
  </si>
  <si>
    <t>ENROLLMENT (Student FTE)</t>
  </si>
  <si>
    <t>TEACHERS (Position Count)</t>
  </si>
  <si>
    <t>TEACHERS (Staff FTE)</t>
  </si>
  <si>
    <t>CLASS SIZE</t>
  </si>
  <si>
    <t>FUND BALANCE, BEGINNING</t>
  </si>
  <si>
    <t>&lt;Balance from prior year</t>
  </si>
  <si>
    <t>REVENUES</t>
  </si>
  <si>
    <t>FEFP</t>
  </si>
  <si>
    <t>Food Service Revenue</t>
  </si>
  <si>
    <t>Performance Pay</t>
  </si>
  <si>
    <t>Federal Grants</t>
  </si>
  <si>
    <t>Capital Outlay</t>
  </si>
  <si>
    <t>Other Revenues from District</t>
  </si>
  <si>
    <t>Before &amp; After School Care</t>
  </si>
  <si>
    <t>Other - Specified on Revenue Worksheets</t>
  </si>
  <si>
    <t>Benefactors</t>
  </si>
  <si>
    <t>Corporate Sponsor</t>
  </si>
  <si>
    <t>Donations</t>
  </si>
  <si>
    <t>Fund Raisers</t>
  </si>
  <si>
    <t>Grants</t>
  </si>
  <si>
    <t>Loans</t>
  </si>
  <si>
    <t>Other</t>
  </si>
  <si>
    <t>Check number</t>
  </si>
  <si>
    <t>TOTAL REVENUES</t>
  </si>
  <si>
    <t>EXPENDITURES</t>
  </si>
  <si>
    <t>INSTRUCTION (5000)</t>
  </si>
  <si>
    <t>Basic Education Teachers</t>
  </si>
  <si>
    <t>1a</t>
  </si>
  <si>
    <t>ESE Teachers</t>
  </si>
  <si>
    <t>1c</t>
  </si>
  <si>
    <t>Vocational/Other Education Teachers</t>
  </si>
  <si>
    <t>1e</t>
  </si>
  <si>
    <t>Other Teachers</t>
  </si>
  <si>
    <t>1g,1i,1k,1u,1w</t>
  </si>
  <si>
    <t>Substitutes</t>
  </si>
  <si>
    <t>1y</t>
  </si>
  <si>
    <t>Basic Education Aides</t>
  </si>
  <si>
    <t>1m,1q</t>
  </si>
  <si>
    <t>ESE Aides</t>
  </si>
  <si>
    <t>1o,1s</t>
  </si>
  <si>
    <t>Total Instruction Salaries</t>
  </si>
  <si>
    <t>Benefits</t>
  </si>
  <si>
    <t>1b,1d,1f,1h,1j,1l,1n,1p,1r,1t,1v,1x</t>
  </si>
  <si>
    <t>Total Instruction Benefits</t>
  </si>
  <si>
    <t>Compensated Absences-Paid as a Type of Bonus</t>
  </si>
  <si>
    <t>1z</t>
  </si>
  <si>
    <t>Contracted Services</t>
  </si>
  <si>
    <t>1aa,1ab</t>
  </si>
  <si>
    <t>Instructional Materials</t>
  </si>
  <si>
    <t>2a</t>
  </si>
  <si>
    <t>Instructional Materials - Software</t>
  </si>
  <si>
    <t>2b</t>
  </si>
  <si>
    <t>AV Eqp/Other Instructional Eqp</t>
  </si>
  <si>
    <t>2c</t>
  </si>
  <si>
    <t>Other Classroom Supplies Not Included Elsewhere</t>
  </si>
  <si>
    <t>3c</t>
  </si>
  <si>
    <t>Classroom - Copier Lease</t>
  </si>
  <si>
    <t>3d</t>
  </si>
  <si>
    <t>Teacher lead</t>
  </si>
  <si>
    <t>3e</t>
  </si>
  <si>
    <t>Other Specified on the Year's Expenditure worksheet</t>
  </si>
  <si>
    <t>3f</t>
  </si>
  <si>
    <t>3a-g</t>
  </si>
  <si>
    <t>Computer Equipment</t>
  </si>
  <si>
    <t>4a</t>
  </si>
  <si>
    <t>Computer Training/Installation</t>
  </si>
  <si>
    <t>4b</t>
  </si>
  <si>
    <t>Desks, Chairs, Etc.</t>
  </si>
  <si>
    <t>5a</t>
  </si>
  <si>
    <t>Total Instruction Other</t>
  </si>
  <si>
    <t>Total Instruction</t>
  </si>
  <si>
    <t>STUDENT, HEALTH, &amp; INSTRUCTIONAL SUPPORT SERVICES (6100)</t>
  </si>
  <si>
    <t>Coordinators/Counselors</t>
  </si>
  <si>
    <t>6a</t>
  </si>
  <si>
    <t>Total Student Personnel Salaries</t>
  </si>
  <si>
    <t>6b</t>
  </si>
  <si>
    <t>Total Student Personnel Benefits</t>
  </si>
  <si>
    <t>6c</t>
  </si>
  <si>
    <t>6d</t>
  </si>
  <si>
    <t>6e</t>
  </si>
  <si>
    <t>Total Student Personnel Other</t>
  </si>
  <si>
    <t>Total Student Personnel Services</t>
  </si>
  <si>
    <t>INSTRUCTIONAL MEDIA SERVICES (6200)</t>
  </si>
  <si>
    <t>Media Specialists</t>
  </si>
  <si>
    <t>7a</t>
  </si>
  <si>
    <t>Librarians</t>
  </si>
  <si>
    <t>7c</t>
  </si>
  <si>
    <t>Total Instructional Media Salaries</t>
  </si>
  <si>
    <t>7b,7d</t>
  </si>
  <si>
    <t>Total Instructional Media Benefits</t>
  </si>
  <si>
    <t>7e</t>
  </si>
  <si>
    <t>Materials and Supplies</t>
  </si>
  <si>
    <t>7f</t>
  </si>
  <si>
    <t>7g</t>
  </si>
  <si>
    <t>AV Equipment</t>
  </si>
  <si>
    <t>7h</t>
  </si>
  <si>
    <t>Furniture and Fixtures</t>
  </si>
  <si>
    <t>7i</t>
  </si>
  <si>
    <t>7j</t>
  </si>
  <si>
    <t>Total Instructional Media Other</t>
  </si>
  <si>
    <t>Total Instructional Media Services</t>
  </si>
  <si>
    <t>INSTRUCTION AND CIRRICULUM DEVELOPMENT SERVICES (6300)</t>
  </si>
  <si>
    <t>Curriculum Specialists/Writers</t>
  </si>
  <si>
    <t>8a</t>
  </si>
  <si>
    <t>Total Instruction and Curriculum Development Salaries</t>
  </si>
  <si>
    <t>8b</t>
  </si>
  <si>
    <t>Total Instruction and Curriculum Development Benefits</t>
  </si>
  <si>
    <t>8c</t>
  </si>
  <si>
    <t>8d</t>
  </si>
  <si>
    <t>8e</t>
  </si>
  <si>
    <t>Equipment</t>
  </si>
  <si>
    <t>8f</t>
  </si>
  <si>
    <t>8g</t>
  </si>
  <si>
    <t>Total Instruction and Curriculum Development Other</t>
  </si>
  <si>
    <t>Total Instruction and Curriculum Development Services</t>
  </si>
  <si>
    <t>INSTRUCTIONAL STAFF TRAINING SERVICES (6400)</t>
  </si>
  <si>
    <t>Seminars and Workshops</t>
  </si>
  <si>
    <t>9a, 3a,3b</t>
  </si>
  <si>
    <t>9b</t>
  </si>
  <si>
    <t xml:space="preserve">Total Instructional Staff Training Services </t>
  </si>
  <si>
    <t>INSTRUCTIONAL-RELATED TECHNOLOGY (6500)</t>
  </si>
  <si>
    <t>Computer Maintenance</t>
  </si>
  <si>
    <t>10a</t>
  </si>
  <si>
    <t>Technology Support</t>
  </si>
  <si>
    <t>10b</t>
  </si>
  <si>
    <t>10c</t>
  </si>
  <si>
    <t>Total Instructional-Related Technology Services</t>
  </si>
  <si>
    <t>BOARD (7100)</t>
  </si>
  <si>
    <t>Auditing Services</t>
  </si>
  <si>
    <t>11a</t>
  </si>
  <si>
    <t>Legal Services</t>
  </si>
  <si>
    <t>11b</t>
  </si>
  <si>
    <t>11c</t>
  </si>
  <si>
    <t>Total Board</t>
  </si>
  <si>
    <t>SCHOOL ADMINISTRATION (7300)</t>
  </si>
  <si>
    <t>Principal</t>
  </si>
  <si>
    <t>12a</t>
  </si>
  <si>
    <t>Assistant Principals</t>
  </si>
  <si>
    <t>12c</t>
  </si>
  <si>
    <t>Administrative Director</t>
  </si>
  <si>
    <t>12e</t>
  </si>
  <si>
    <t>Registrar</t>
  </si>
  <si>
    <t>12g</t>
  </si>
  <si>
    <t>Administrative Assistant</t>
  </si>
  <si>
    <t>12i</t>
  </si>
  <si>
    <t>12k</t>
  </si>
  <si>
    <t>Total School Administration Salaries</t>
  </si>
  <si>
    <t>12b,12d,12f,12h,12j,12l</t>
  </si>
  <si>
    <t>Total School Administration Benefits</t>
  </si>
  <si>
    <t>12m</t>
  </si>
  <si>
    <t>12n</t>
  </si>
  <si>
    <t>Dues and Fees</t>
  </si>
  <si>
    <t>12o</t>
  </si>
  <si>
    <t>Travel Expense</t>
  </si>
  <si>
    <t>12p</t>
  </si>
  <si>
    <t>Contingencies</t>
  </si>
  <si>
    <t>12q</t>
  </si>
  <si>
    <t>Other Administrative Expenses</t>
  </si>
  <si>
    <t>12r</t>
  </si>
  <si>
    <t>Office Equipment/Furniture/Furnishings</t>
  </si>
  <si>
    <t>13a</t>
  </si>
  <si>
    <t>Other Office Expenses</t>
  </si>
  <si>
    <t>13c</t>
  </si>
  <si>
    <t>Telephone/Communications Equipment</t>
  </si>
  <si>
    <t>14b</t>
  </si>
  <si>
    <t>Telephone/Communications Other Expenses</t>
  </si>
  <si>
    <t>14c</t>
  </si>
  <si>
    <t>Mailing and Marketing Postage/Courier Services</t>
  </si>
  <si>
    <t>15a</t>
  </si>
  <si>
    <t>Other Mailing and Marketing</t>
  </si>
  <si>
    <t>15c</t>
  </si>
  <si>
    <t>Printing and Copying Materials and Supplies</t>
  </si>
  <si>
    <t>16a</t>
  </si>
  <si>
    <t>Printing and Copying Equipment</t>
  </si>
  <si>
    <t>16b</t>
  </si>
  <si>
    <t>Other Printing and Copying</t>
  </si>
  <si>
    <t>16c</t>
  </si>
  <si>
    <t>Administrative Fees FEFP/Categorical</t>
  </si>
  <si>
    <t>17a</t>
  </si>
  <si>
    <t>Administrative Fees Federal Grants</t>
  </si>
  <si>
    <t>17b</t>
  </si>
  <si>
    <t>Other Administrative Fees</t>
  </si>
  <si>
    <t>17c</t>
  </si>
  <si>
    <t>Total School Administration Other</t>
  </si>
  <si>
    <t>Total School Administration</t>
  </si>
  <si>
    <t>FACILITIES ACQUISITION AND CONSTRUCTION (7400)</t>
  </si>
  <si>
    <t>Land/Land improvements</t>
  </si>
  <si>
    <t>18a</t>
  </si>
  <si>
    <t>Building (Purchase or Lease/Purchase)</t>
  </si>
  <si>
    <t>18b</t>
  </si>
  <si>
    <t>Leasehold Improvements</t>
  </si>
  <si>
    <t>18d</t>
  </si>
  <si>
    <t>Other -Paid with Capital Funds i.e. rent, insurance, equipment)</t>
  </si>
  <si>
    <t>18e</t>
  </si>
  <si>
    <t>18f</t>
  </si>
  <si>
    <t>Total Facilities Acquisition and Construction</t>
  </si>
  <si>
    <t>FISCAL SERVICES (7500)</t>
  </si>
  <si>
    <t>Accountant/Bookkeeper/Financial Staff</t>
  </si>
  <si>
    <t>19a,19c</t>
  </si>
  <si>
    <t>Total Fiscal Services Salaries</t>
  </si>
  <si>
    <t>19b,19d</t>
  </si>
  <si>
    <t>Total Fiscal Services Benefits</t>
  </si>
  <si>
    <t>19e</t>
  </si>
  <si>
    <t>Conferences, Dues, and Fees (Non-instructional Staff)</t>
  </si>
  <si>
    <t>19f, 19g</t>
  </si>
  <si>
    <t>Contracted Accounting Services</t>
  </si>
  <si>
    <t>19h</t>
  </si>
  <si>
    <t>Banking Fees</t>
  </si>
  <si>
    <t>19i</t>
  </si>
  <si>
    <t>19j</t>
  </si>
  <si>
    <t>Total Fiscal Services Other</t>
  </si>
  <si>
    <t>Total Fiscal Services</t>
  </si>
  <si>
    <t>FOOD SERVICE (7600)</t>
  </si>
  <si>
    <t>Food Servers</t>
  </si>
  <si>
    <t>20a</t>
  </si>
  <si>
    <t>Cafeteria Workers</t>
  </si>
  <si>
    <t>20c</t>
  </si>
  <si>
    <t>Food Services Supervisor</t>
  </si>
  <si>
    <t>20e</t>
  </si>
  <si>
    <t>Total Food Service Salaries</t>
  </si>
  <si>
    <t>20b,20d,20f</t>
  </si>
  <si>
    <t>Total Food Service Benefits</t>
  </si>
  <si>
    <t>20g</t>
  </si>
  <si>
    <t>20h</t>
  </si>
  <si>
    <t>Kitchen/Dining Room Furniture/Eqp</t>
  </si>
  <si>
    <t>20i</t>
  </si>
  <si>
    <t>Food Purchases</t>
  </si>
  <si>
    <t>20j</t>
  </si>
  <si>
    <t>Bottled Gas</t>
  </si>
  <si>
    <t>20k</t>
  </si>
  <si>
    <t>Kitchen/Dining Room Supplies</t>
  </si>
  <si>
    <t>20l</t>
  </si>
  <si>
    <t>Other - WinSnap Equipment and Installation</t>
  </si>
  <si>
    <t>20m</t>
  </si>
  <si>
    <t>Other - WinSnap Training</t>
  </si>
  <si>
    <t>20n</t>
  </si>
  <si>
    <t>20o</t>
  </si>
  <si>
    <t>Total Food Service Other</t>
  </si>
  <si>
    <t>Total Food Service</t>
  </si>
  <si>
    <t>CENTRAL SERVICES (7700)</t>
  </si>
  <si>
    <t>Media/Direct Mail</t>
  </si>
  <si>
    <t>15b</t>
  </si>
  <si>
    <t>Conferences, Dues, and Fees</t>
  </si>
  <si>
    <t>21a</t>
  </si>
  <si>
    <t>Travel Expenses</t>
  </si>
  <si>
    <t>21b</t>
  </si>
  <si>
    <t>21c,21d</t>
  </si>
  <si>
    <t>Total Central Services</t>
  </si>
  <si>
    <t>TRANSPORTATION (7800)</t>
  </si>
  <si>
    <t>Bus Drivers</t>
  </si>
  <si>
    <t>22b</t>
  </si>
  <si>
    <t>Total Transportation Salaries</t>
  </si>
  <si>
    <t>22c</t>
  </si>
  <si>
    <t>Total Transportation Benefits</t>
  </si>
  <si>
    <t>Vehicles</t>
  </si>
  <si>
    <t>22a</t>
  </si>
  <si>
    <t>22d</t>
  </si>
  <si>
    <t>22e</t>
  </si>
  <si>
    <t>Maintenance and Repairs</t>
  </si>
  <si>
    <t>22f</t>
  </si>
  <si>
    <t>Insurance</t>
  </si>
  <si>
    <t>22g</t>
  </si>
  <si>
    <t>Gas</t>
  </si>
  <si>
    <t>22h</t>
  </si>
  <si>
    <t>22i</t>
  </si>
  <si>
    <t>Total Transportation Other</t>
  </si>
  <si>
    <t>Total Transportation</t>
  </si>
  <si>
    <t>OPERATION OF PLANT (7900)</t>
  </si>
  <si>
    <t xml:space="preserve">Custodians </t>
  </si>
  <si>
    <t>23a</t>
  </si>
  <si>
    <t>23b</t>
  </si>
  <si>
    <t>Security</t>
  </si>
  <si>
    <t>23c</t>
  </si>
  <si>
    <t>23d</t>
  </si>
  <si>
    <t>Total Operation of Plant Salaries</t>
  </si>
  <si>
    <t>Total Operation of Plant Benefits</t>
  </si>
  <si>
    <t>23e</t>
  </si>
  <si>
    <t>23f</t>
  </si>
  <si>
    <t>Cleaning Supplies</t>
  </si>
  <si>
    <t>23g</t>
  </si>
  <si>
    <t>Custodial Equipment</t>
  </si>
  <si>
    <t>23h</t>
  </si>
  <si>
    <t>Building Rent</t>
  </si>
  <si>
    <t>18c</t>
  </si>
  <si>
    <t>Utilities</t>
  </si>
  <si>
    <t>24a,24b</t>
  </si>
  <si>
    <t>Garbage Pickup</t>
  </si>
  <si>
    <t>24c</t>
  </si>
  <si>
    <t>Telephone</t>
  </si>
  <si>
    <t>14a</t>
  </si>
  <si>
    <t>25a,25b,25c,25d</t>
  </si>
  <si>
    <t>23i,24d</t>
  </si>
  <si>
    <t>Total Operation of Plant Other</t>
  </si>
  <si>
    <t>Total Operation of Plant</t>
  </si>
  <si>
    <t>MAINTENANCE OF PLANT (8100)</t>
  </si>
  <si>
    <t>Maintenance Staff</t>
  </si>
  <si>
    <t>26a</t>
  </si>
  <si>
    <t>Total Maintenance of Plant Salaries</t>
  </si>
  <si>
    <t>26b</t>
  </si>
  <si>
    <t>Total Maintenance of Plant Benefits</t>
  </si>
  <si>
    <t>26c</t>
  </si>
  <si>
    <t>26d</t>
  </si>
  <si>
    <t>Repairs and Maintenance</t>
  </si>
  <si>
    <t>13b</t>
  </si>
  <si>
    <t>26e</t>
  </si>
  <si>
    <t>26f</t>
  </si>
  <si>
    <t>26g</t>
  </si>
  <si>
    <t>Total Maintenance of Plant Other</t>
  </si>
  <si>
    <t>Total Maintenance of Plant</t>
  </si>
  <si>
    <t>ADMINISTRATIVE TECHNOLOGY SERVICES (8200)</t>
  </si>
  <si>
    <t>Technology Staff</t>
  </si>
  <si>
    <t>27a</t>
  </si>
  <si>
    <t>Total Technology Salaries</t>
  </si>
  <si>
    <t>27b</t>
  </si>
  <si>
    <t>Total Technology Benefits</t>
  </si>
  <si>
    <t>27c</t>
  </si>
  <si>
    <t>27d</t>
  </si>
  <si>
    <t>27e</t>
  </si>
  <si>
    <t>27f</t>
  </si>
  <si>
    <t>Total Administrative-Related Technology Services</t>
  </si>
  <si>
    <t>COMMUNITY SERVICES (9100) (After &amp; Before School Care)</t>
  </si>
  <si>
    <t>Staff</t>
  </si>
  <si>
    <t>28a</t>
  </si>
  <si>
    <t>28b</t>
  </si>
  <si>
    <t>28c</t>
  </si>
  <si>
    <t>28d,e,f</t>
  </si>
  <si>
    <t>Total Community Services</t>
  </si>
  <si>
    <t>DEBT SERVICE (9200)</t>
  </si>
  <si>
    <t>Principle</t>
  </si>
  <si>
    <t>29a</t>
  </si>
  <si>
    <t>Interest and Fees</t>
  </si>
  <si>
    <t>29b</t>
  </si>
  <si>
    <t xml:space="preserve">Total Debt Service </t>
  </si>
  <si>
    <t>TITLE I SERVICES</t>
  </si>
  <si>
    <t>30a</t>
  </si>
  <si>
    <t>30b</t>
  </si>
  <si>
    <t>30c</t>
  </si>
  <si>
    <t>30d,e,f</t>
  </si>
  <si>
    <t>Total Title I Services</t>
  </si>
  <si>
    <t>TITLE II SERVICES</t>
  </si>
  <si>
    <t>31a</t>
  </si>
  <si>
    <t>31b</t>
  </si>
  <si>
    <t>31c</t>
  </si>
  <si>
    <t>31d,e,f</t>
  </si>
  <si>
    <t>Total Title II Services</t>
  </si>
  <si>
    <t>TOTAL EXPENDITURES</t>
  </si>
  <si>
    <t>DIFFERENCE - SURPLUS/(DEFICIT)</t>
  </si>
  <si>
    <t>FUND BALANCE, ENDING</t>
  </si>
  <si>
    <t>Year (A)</t>
  </si>
  <si>
    <t>Explanations, Comments, and Notes</t>
  </si>
  <si>
    <t>Notes:</t>
  </si>
  <si>
    <r>
      <rPr>
        <b/>
        <sz val="11"/>
        <color rgb="FFFF0000"/>
        <rFont val="Times New Roman"/>
        <family val="1"/>
      </rPr>
      <t xml:space="preserve">Example:         </t>
    </r>
    <r>
      <rPr>
        <sz val="11"/>
        <rFont val="Times New Roman"/>
        <family val="1"/>
      </rPr>
      <t>'Annual   2020</t>
    </r>
  </si>
  <si>
    <r>
      <rPr>
        <b/>
        <sz val="11"/>
        <color rgb="FFFF0000"/>
        <rFont val="Times New Roman"/>
        <family val="1"/>
      </rPr>
      <t xml:space="preserve">Example: </t>
    </r>
    <r>
      <rPr>
        <sz val="11"/>
        <rFont val="Times New Roman"/>
        <family val="1"/>
      </rPr>
      <t>Financing will include borrowing $250,000 towards acquiring school location by lease-purchase or mortgage.</t>
    </r>
  </si>
  <si>
    <t>(A) If explanation/comment/note relates to a specific year, then list year; otherwise leave blank.</t>
  </si>
  <si>
    <t xml:space="preserve"> </t>
  </si>
  <si>
    <t>CHARTER SCHOOL FEFP REVENUE ESTIMATING WORKSHEET</t>
  </si>
  <si>
    <t>1a.</t>
  </si>
  <si>
    <t>FEFP State and Local Values</t>
  </si>
  <si>
    <t>Gross Amounts</t>
  </si>
  <si>
    <t>Columns N thru R are unlocked beginning with row 8</t>
  </si>
  <si>
    <t>FEFP Program</t>
  </si>
  <si>
    <t xml:space="preserve">
Unweighted FTE
(UFTE)</t>
  </si>
  <si>
    <t>Program
Cost
Factor</t>
  </si>
  <si>
    <t>Weighted
FTE (WFTE)
(b) x (c)</t>
  </si>
  <si>
    <t>Base
Student
Allocation
(BSA)</t>
  </si>
  <si>
    <t>District Cost
Differential
Factor
(DCD)</t>
  </si>
  <si>
    <t>Base Funding
(d) x (e) x (f)</t>
  </si>
  <si>
    <t>(a)</t>
  </si>
  <si>
    <t>(b)</t>
  </si>
  <si>
    <t>(c)</t>
  </si>
  <si>
    <t>(d)</t>
  </si>
  <si>
    <t>(e)</t>
  </si>
  <si>
    <t>(f)</t>
  </si>
  <si>
    <t>(g)</t>
  </si>
  <si>
    <t>101 Basic K-3</t>
  </si>
  <si>
    <t>x</t>
  </si>
  <si>
    <t>=</t>
  </si>
  <si>
    <t>111 Basic K-3 with ESE Services</t>
  </si>
  <si>
    <t>102 Basic 4-8</t>
  </si>
  <si>
    <t>112 Basic 4-8 with ESE Services</t>
  </si>
  <si>
    <t>103 Basic 9 -12</t>
  </si>
  <si>
    <t>113 Basic 9-12 with ESE Services</t>
  </si>
  <si>
    <t>254 Exceptional Level 4 K-3</t>
  </si>
  <si>
    <t>254 Exceptional Level 4 4-8</t>
  </si>
  <si>
    <t>254 Exceptional Level 4 9-12</t>
  </si>
  <si>
    <t>255 Exceptional Level 5 K-3</t>
  </si>
  <si>
    <t>255 Exceptional Level 5 4-8</t>
  </si>
  <si>
    <t>255 Exceptional Level 5 9-12</t>
  </si>
  <si>
    <t>130 ESOL K-3</t>
  </si>
  <si>
    <t>130 ESOL 4-8</t>
  </si>
  <si>
    <t>130 ESOL 9-12</t>
  </si>
  <si>
    <t>300 Vocational Ed. 9-12</t>
  </si>
  <si>
    <t>Total UFTE</t>
  </si>
  <si>
    <t>Total WFTE WITHOUT Add-on</t>
  </si>
  <si>
    <t>Base Funds</t>
  </si>
  <si>
    <t>1b.</t>
  </si>
  <si>
    <t>Additional FTE (a)</t>
  </si>
  <si>
    <t># of FTE</t>
  </si>
  <si>
    <t>Advanced Placement</t>
  </si>
  <si>
    <t>Charter schools should contact their school district sponsor regarding eligible FTE. Please note that “Number of FTE” is NOT equivalent to number of students enrolled in these courses or programs. Please refer to footnote (a) below.</t>
  </si>
  <si>
    <t>International Baccalaureate</t>
  </si>
  <si>
    <t>Advanced International Certificate</t>
  </si>
  <si>
    <t>Industry Certified Career Education</t>
  </si>
  <si>
    <t>Early High School Graduation</t>
  </si>
  <si>
    <t>Small District ESE Supplement</t>
  </si>
  <si>
    <t>Total Additional FTE</t>
  </si>
  <si>
    <t>Additional Base Funds</t>
  </si>
  <si>
    <t>Total Funded Weighted FTE WITH Add-on</t>
  </si>
  <si>
    <t>Total Base Funding</t>
  </si>
  <si>
    <t>2.</t>
  </si>
  <si>
    <t>Additional Funding From ESE Guaranteed Allocation (For 111, 112 and 113 students)</t>
  </si>
  <si>
    <t>Enter the FTE from 111,112 and 113 by grade and matrix level.  Students who do not have a matrix level should be considered 251.  This total should equal all FTE from programs 111, 112 and 113 above.</t>
  </si>
  <si>
    <t>2a.</t>
  </si>
  <si>
    <t>Program 111:</t>
  </si>
  <si>
    <t>ESE Level 251</t>
  </si>
  <si>
    <t>ESE Level 252</t>
  </si>
  <si>
    <t>ESE Level 253</t>
  </si>
  <si>
    <r>
      <t xml:space="preserve">     Total number of students in this program (</t>
    </r>
    <r>
      <rPr>
        <b/>
        <u/>
        <sz val="11"/>
        <color rgb="FFFF0000"/>
        <rFont val="Times New Roman"/>
        <family val="1"/>
      </rPr>
      <t>must equal Program 111 above</t>
    </r>
    <r>
      <rPr>
        <sz val="11"/>
        <rFont val="Times New Roman"/>
        <family val="1"/>
      </rPr>
      <t>)</t>
    </r>
  </si>
  <si>
    <t>=&gt;</t>
  </si>
  <si>
    <t>Total</t>
  </si>
  <si>
    <t>2b.</t>
  </si>
  <si>
    <t>Program 112:</t>
  </si>
  <si>
    <r>
      <t xml:space="preserve">     Total number of students in this program (</t>
    </r>
    <r>
      <rPr>
        <b/>
        <u/>
        <sz val="11"/>
        <color rgb="FFFF0000"/>
        <rFont val="Times New Roman"/>
        <family val="1"/>
      </rPr>
      <t>must equal Program 112 above</t>
    </r>
    <r>
      <rPr>
        <sz val="11"/>
        <rFont val="Times New Roman"/>
        <family val="1"/>
      </rPr>
      <t>)</t>
    </r>
  </si>
  <si>
    <t>2c.</t>
  </si>
  <si>
    <t>Program 113:</t>
  </si>
  <si>
    <r>
      <t xml:space="preserve">     Total number of students in this program (</t>
    </r>
    <r>
      <rPr>
        <b/>
        <u/>
        <sz val="11"/>
        <color rgb="FFFF0000"/>
        <rFont val="Times New Roman"/>
        <family val="1"/>
      </rPr>
      <t>must equal Program 113 above</t>
    </r>
    <r>
      <rPr>
        <sz val="11"/>
        <rFont val="Times New Roman"/>
        <family val="1"/>
      </rPr>
      <t>)</t>
    </r>
  </si>
  <si>
    <t>Total Base FEFP Funding and Additional ESE Guaranteed Allocation</t>
  </si>
  <si>
    <t>3a.</t>
  </si>
  <si>
    <t>Divide school's Unweighted FTE (UFTE) from Section 1 above:</t>
  </si>
  <si>
    <t>By the District's UFTE =&gt;</t>
  </si>
  <si>
    <r>
      <t>Equals</t>
    </r>
    <r>
      <rPr>
        <b/>
        <sz val="11"/>
        <rFont val="Times New Roman"/>
        <family val="1"/>
      </rPr>
      <t xml:space="preserve"> the school's UFTE % Entered Here:</t>
    </r>
  </si>
  <si>
    <t>3b.</t>
  </si>
  <si>
    <t xml:space="preserve">Divide school's Weighted FTE (WFTE) computed in (d) above:    </t>
  </si>
  <si>
    <t>By the District's WFTE =&gt;</t>
  </si>
  <si>
    <r>
      <t>Equals</t>
    </r>
    <r>
      <rPr>
        <b/>
        <sz val="11"/>
        <rFont val="Times New Roman"/>
        <family val="1"/>
      </rPr>
      <t xml:space="preserve"> the school's WFTE % Entered Here:</t>
    </r>
  </si>
  <si>
    <t>4.</t>
  </si>
  <si>
    <t>Supplemental Academic Instruction (UFTE share)</t>
  </si>
  <si>
    <t>5.</t>
  </si>
  <si>
    <t>Discretionary Millage Compression Allocation .748 Mills (UFTE share)</t>
  </si>
  <si>
    <t>Digital Classroom Allocation (UFTE share)</t>
  </si>
  <si>
    <t>(b,d)</t>
  </si>
  <si>
    <t>7.</t>
  </si>
  <si>
    <t>Safe Schools (UFTE)</t>
  </si>
  <si>
    <t>8a.</t>
  </si>
  <si>
    <t>Instructional Materials Allocation (UFTE share)</t>
  </si>
  <si>
    <t>8b.</t>
  </si>
  <si>
    <t>Science Laboratory Materials  (UFTE share)</t>
  </si>
  <si>
    <t>8c.</t>
  </si>
  <si>
    <t>Dual Enrollment Materials</t>
  </si>
  <si>
    <t>8d.</t>
  </si>
  <si>
    <r>
      <t>ESE Applications Allocation (UFTE</t>
    </r>
    <r>
      <rPr>
        <sz val="11"/>
        <color rgb="FFFF0000"/>
        <rFont val="Times New Roman"/>
        <family val="1"/>
      </rPr>
      <t xml:space="preserve"> less any gifted ESE students)</t>
    </r>
  </si>
  <si>
    <t>(Replace (0) in above formula with estimated gifted students)</t>
  </si>
  <si>
    <t>9.</t>
  </si>
  <si>
    <t>Mental Health Assistance Allocation (UFTE)</t>
  </si>
  <si>
    <t>10.</t>
  </si>
  <si>
    <t>Total Funds Compression Allocation (UFTE)</t>
  </si>
  <si>
    <t xml:space="preserve">Other FEFP (WFTE Share) </t>
  </si>
  <si>
    <t xml:space="preserve">  Applicable to all Charter Schools:</t>
  </si>
  <si>
    <t>11.</t>
  </si>
  <si>
    <t xml:space="preserve">            Declining Enrollment (WFTE)</t>
  </si>
  <si>
    <t>12.</t>
  </si>
  <si>
    <t xml:space="preserve">            Sparsity Supplement (WFTE)</t>
  </si>
  <si>
    <t xml:space="preserve">  Program Related Requirements:</t>
  </si>
  <si>
    <t>13.</t>
  </si>
  <si>
    <t>Reading Allocation (WFTE) (Note: Reading and Math Coaches Paid Separately -- Eligible School Names Provided By DOE)</t>
  </si>
  <si>
    <t>14.</t>
  </si>
  <si>
    <t>Discretionary Local Effort (WFTE share)</t>
  </si>
  <si>
    <t>15.</t>
  </si>
  <si>
    <t>Proration to Funds Available (WFTE Share)</t>
  </si>
  <si>
    <t>16a.</t>
  </si>
  <si>
    <r>
      <t xml:space="preserve">School Improvement (from Discretionary Lottery) </t>
    </r>
    <r>
      <rPr>
        <b/>
        <sz val="11"/>
        <rFont val="Times New Roman"/>
        <family val="1"/>
      </rPr>
      <t>Per Student</t>
    </r>
  </si>
  <si>
    <t>16b.</t>
  </si>
  <si>
    <t>Discretionary Lottery Funds (WFTE share)</t>
  </si>
  <si>
    <t>17.</t>
  </si>
  <si>
    <t>Class Size Reduction (Grades PK-3) - Weighted FTE</t>
  </si>
  <si>
    <t>Class Size Reduction (Grades 4-8) - Weighted FTE</t>
  </si>
  <si>
    <t>Class Size Reduction (Grades 9-12) - Weighted FTE</t>
  </si>
  <si>
    <t>Total FTE must equal total in Section 1, column (d) above</t>
  </si>
  <si>
    <t>18a.</t>
  </si>
  <si>
    <t>Student Transportation All Riders</t>
  </si>
  <si>
    <t>Enter # of all riders----&gt;</t>
  </si>
  <si>
    <t>18b.</t>
  </si>
  <si>
    <t>Student Transportation ESE Riders</t>
  </si>
  <si>
    <t>Enter # of ESE riders----&gt;</t>
  </si>
  <si>
    <t>19.</t>
  </si>
  <si>
    <t>Federally Connected Student Supplement (g)</t>
  </si>
  <si>
    <t># of Students</t>
  </si>
  <si>
    <t>Exempt Property</t>
  </si>
  <si>
    <t>Impact Aid</t>
  </si>
  <si>
    <t>Military and Indian Lands</t>
  </si>
  <si>
    <t>Civilians on Federal Lands</t>
  </si>
  <si>
    <t>Students with Disabilities</t>
  </si>
  <si>
    <t>23.</t>
  </si>
  <si>
    <t>Additional Allocation (WFTE Share)</t>
  </si>
  <si>
    <t>20.</t>
  </si>
  <si>
    <t>Florida Teacher Classroom Supply Assistance Program</t>
  </si>
  <si>
    <t>Enter # of eligible teachers----&gt;</t>
  </si>
  <si>
    <t>(h)</t>
  </si>
  <si>
    <t>22.</t>
  </si>
  <si>
    <t>Charter schools that have greater than 75% of ESE students.</t>
  </si>
  <si>
    <t>(j)</t>
  </si>
  <si>
    <t>Total Other State Categorical Funding (total 3 to 16) ---&gt;</t>
  </si>
  <si>
    <t>Criteria:</t>
  </si>
  <si>
    <t>Total GROSS Amount Calculated: FEFP Revenue (basic and categorical)</t>
  </si>
  <si>
    <t>Admin Fee Rate:</t>
  </si>
  <si>
    <t>Less:  Admin Fee (Excludes Lines 11a and 16)</t>
  </si>
  <si>
    <t>250 Ceiling Rate</t>
  </si>
  <si>
    <t>Total NET Amount Disbursed: FEFP Revenue (basic and categorical)</t>
  </si>
  <si>
    <t>Other Revenue:</t>
  </si>
  <si>
    <t>21.</t>
  </si>
  <si>
    <t>Food Service Revenue: (i)</t>
  </si>
  <si>
    <t xml:space="preserve">   Breakfast</t>
  </si>
  <si>
    <t xml:space="preserve">   Lunch</t>
  </si>
  <si>
    <t xml:space="preserve">   Al La Carte   (Paid Meals/Adult Meals/Staff Meals)</t>
  </si>
  <si>
    <t xml:space="preserve">   Other (Paid Student Breakfast &amp; Lunches ):</t>
  </si>
  <si>
    <t xml:space="preserve">      Total Food Service Revenue</t>
  </si>
  <si>
    <t>24.</t>
  </si>
  <si>
    <t xml:space="preserve">   Florida School Recognition Program (FSRP)</t>
  </si>
  <si>
    <t xml:space="preserve">   Other (Specify):</t>
  </si>
  <si>
    <t xml:space="preserve">       Total Performance Pay</t>
  </si>
  <si>
    <t>25.</t>
  </si>
  <si>
    <t>Federal.</t>
  </si>
  <si>
    <t xml:space="preserve">   Title I </t>
  </si>
  <si>
    <t xml:space="preserve">   Title  II</t>
  </si>
  <si>
    <t xml:space="preserve">      Total Federal Project Revenue</t>
  </si>
  <si>
    <t>26.</t>
  </si>
  <si>
    <t>Capital Outlay Revenue (Estimate $280 per FTE or Total Capital Revenue paid in 2016-17 as an estimate ):</t>
  </si>
  <si>
    <t xml:space="preserve">   Capital Outlay (PECO) Funds </t>
  </si>
  <si>
    <t xml:space="preserve">   Capital Outlay (LCIR) Funds </t>
  </si>
  <si>
    <t xml:space="preserve">    Total Capital Outlay Revenue</t>
  </si>
  <si>
    <t>27.</t>
  </si>
  <si>
    <t>Other Revenue from the District:</t>
  </si>
  <si>
    <t xml:space="preserve">   Other (Specify): </t>
  </si>
  <si>
    <t>Total Other Revenue from the District</t>
  </si>
  <si>
    <t>28.</t>
  </si>
  <si>
    <t>Other Revenue from Sources Other Than the District:</t>
  </si>
  <si>
    <t xml:space="preserve">   Before and After School Programs</t>
  </si>
  <si>
    <t xml:space="preserve">   Other (Interest):</t>
  </si>
  <si>
    <t xml:space="preserve">   Benefactors</t>
  </si>
  <si>
    <t xml:space="preserve">   Corporate Sponsor</t>
  </si>
  <si>
    <t xml:space="preserve">   Donations</t>
  </si>
  <si>
    <t xml:space="preserve">   Fund Raisers</t>
  </si>
  <si>
    <t xml:space="preserve">   Grants</t>
  </si>
  <si>
    <t xml:space="preserve">   Loans</t>
  </si>
  <si>
    <t xml:space="preserve">      Total Other Revenue from Sources Other Than the District</t>
  </si>
  <si>
    <t>TOTAL ESTIMATED REVENUE less administration fee plus rebate =</t>
  </si>
  <si>
    <t>TOTAL GROSS ESTIMATED REVENUE =</t>
  </si>
  <si>
    <t>Administration Fee less rebate</t>
  </si>
  <si>
    <t xml:space="preserve">(a) Additional FTE includes FTE earned through Advanced Placement, International Baccalaureate, Advanced International Certificate of Education, Industry Certified Career Education (CAPE), Early High School Graduation and the small district ESE Supplement, pursuant to s. 1011.62(1)(l-p), F.S. </t>
  </si>
  <si>
    <t>(b) District allocations multiplied by percentage from item 3A.</t>
  </si>
  <si>
    <t>(c) District allocations multiplied by percentage from item 3B.</t>
  </si>
  <si>
    <t>(d) The Digital Classroom Allocation is provided pursuant to s. 1011.62(12), F.S.</t>
  </si>
  <si>
    <t xml:space="preserve">(e) School districts are required to pay for instructional materials used for the instruction of public high school students who are earning credit toward high school graduation under the dual enrollment program as provided in s. 1011.62(1)(i), F.S.  </t>
  </si>
  <si>
    <t>(f)  Numbers entered here will be multiplied by the district level transportation funding per rider. "All Adjusted Fundable Riders" should include both basic and ESE Riders. "All Adjusted ESE Riders" should include only ESE Riders.</t>
  </si>
  <si>
    <t xml:space="preserve">(g) The Federally Connected Student Supplement provides additional funding for students on federal lands that receive Section 8003 impact aide pursuant to s. 1011.62(13), F.S. </t>
  </si>
  <si>
    <t>(h) Teacher Classroom Supply Assistance Program allocation pursuant to s. 1012.71, F.S., for certified teachers employed by a public school district or public charter school before September 1 of each year whose full-time or job-share responsibility is the classroom instruction of students in prekindergarten through grade 12, including full-time media specialists and certified school counselors serving students in prekindergarten through grade 12, who are funded through the FEFP.</t>
  </si>
  <si>
    <t xml:space="preserve">(i) Funding based on student eligibility and meals provided, if participating in the National School Lunch Program. </t>
  </si>
  <si>
    <t xml:space="preserve">(j) Consistent with s. 1002.33(20)(a), F.S., for charter schools with a population of 75% or more ESE students, the administrative fee shall be calculated based on unweighted full-time equivalent students. </t>
  </si>
  <si>
    <t>Administrative fees:</t>
  </si>
  <si>
    <t xml:space="preserve">Administrative fees charged by the school district pursuant to s. 1002.33(20)(a), F.S., shall be calculated based upon 5% of available funds from the FEFP and categorical funding for which charter students may be eligible. To calculate the administrative fee to be withheld for schools with more than 250 students, divide the school population into 250. Multiply that fraction times the funds available, then times 5%.  </t>
  </si>
  <si>
    <t xml:space="preserve">For high performing charter schools, administrative fees charged by the school district shall be calculated based upon 2% of available funds from the FEFP and  categorical funding for which charter students may be eligible. To calculate the administrative fee to be withheld for schools with more than 250 students, divide the school population into 250. Multiply that fraction times the funds available, then times 2%.  </t>
  </si>
  <si>
    <t>Other:</t>
  </si>
  <si>
    <t>FEFP and categorical funding are recalculated during the year to reflect the revised number of full-time equivalent students reported during the survey periods designated by the Commissioner of Education.</t>
  </si>
  <si>
    <t>Revenues flow to districts from state sources and from county tax collectors on various distribution schedules.</t>
  </si>
  <si>
    <t>Additional Notes from the District:</t>
  </si>
  <si>
    <t xml:space="preserve">          Summer School for the PK-12 courses offered beyond the regular 180 day school year including intercessions,</t>
  </si>
  <si>
    <t xml:space="preserve">          with the exception of DJJ Programs, are funded through the Supplemental Academic Instruction categorical.</t>
  </si>
  <si>
    <t xml:space="preserve">          The FTE for intercession and summer is reported even though FTE does not earn FEFP funds.</t>
  </si>
  <si>
    <t>Allocation to the charter school will depend on program criteria and conditions of the charter school contract.</t>
  </si>
  <si>
    <t>Federal aid sharing will depend on meeting program eligibility requirements.</t>
  </si>
  <si>
    <t>Reading &amp; Math Coaches Paid Separately -- Eligible School Names Provided By DOE.</t>
  </si>
  <si>
    <t xml:space="preserve">Revenue will vary during the year based on school, district, and statewide data changes. FEFP and categorical </t>
  </si>
  <si>
    <t xml:space="preserve">funding are recalculated during the year to reflect the revised Current changes in FEFP Funding.  </t>
  </si>
  <si>
    <t>NOTES - READ:</t>
  </si>
  <si>
    <t>Z</t>
  </si>
  <si>
    <t>Staffing Plan</t>
  </si>
  <si>
    <t>(A) Enter hourly rate where hourly is stated for an employee type, otherwise use annual rate</t>
  </si>
  <si>
    <t>-</t>
  </si>
  <si>
    <t>Columns P thru T are unlocked beginning with row 9</t>
  </si>
  <si>
    <t>(B) Only include if these benefits are provided for the listed position</t>
  </si>
  <si>
    <t>(C) You MUST provide these benefits for ALL employees</t>
  </si>
  <si>
    <t>(D) You MUST fill in the % in the top row only of each staffing category</t>
  </si>
  <si>
    <t>Employer Paid Portion of Benefits - Enter as a Percent</t>
  </si>
  <si>
    <t>Name {If employee name is unknown, enter TBD (to be determined)}</t>
  </si>
  <si>
    <t>Position/
Subject</t>
  </si>
  <si>
    <t>Salary
Rate
(A)</t>
  </si>
  <si>
    <t>Hours
per
Year</t>
  </si>
  <si>
    <t># of
Positions</t>
  </si>
  <si>
    <t>Annual
Hours</t>
  </si>
  <si>
    <t>FTE</t>
  </si>
  <si>
    <t>Annual
Salary</t>
  </si>
  <si>
    <t>Benefit
Rate</t>
  </si>
  <si>
    <t>Insurance
(B)</t>
  </si>
  <si>
    <t>Retirement
(B)</t>
  </si>
  <si>
    <t>Social
Security
(C)</t>
  </si>
  <si>
    <t>Workers'
Compensation
(C)</t>
  </si>
  <si>
    <t>Unemployment
Compensation
(D)</t>
  </si>
  <si>
    <t>1a/b - Basic Education Teachers</t>
  </si>
  <si>
    <t>&lt;---How Many Hours Per Year Does a Full-time Employee in this Class Work?</t>
  </si>
  <si>
    <t>You need to fill in Column D for all positions</t>
  </si>
  <si>
    <t>Totals</t>
  </si>
  <si>
    <t>Averages per Position</t>
  </si>
  <si>
    <t>1c/d - Exceptional Education Teachers</t>
  </si>
  <si>
    <t>1e/f - Vocational/Other Education Teachers</t>
  </si>
  <si>
    <t>1g/h - Art Teachers (Full-time)</t>
  </si>
  <si>
    <t>1i/j - Music Teachers (Full-time)</t>
  </si>
  <si>
    <t>1k/l - Other Teachers (Full-time)</t>
  </si>
  <si>
    <t>1m/n - Basic Education Teacher Aides (Full-time)</t>
  </si>
  <si>
    <t>1o/p - Exceptional Education Teacher Aides (Full-time)</t>
  </si>
  <si>
    <t>1q/r - Basic Education Teacher Aides (HOURLY/Part-time)</t>
  </si>
  <si>
    <t>1s/t - Exceptional Education Teacher Aides (HOURLY/Part-time)</t>
  </si>
  <si>
    <t>1u/v - Computer Teachers (HOURLY/Part-time)</t>
  </si>
  <si>
    <t>1w/x - Other Teachers (HOURLY/Part-time)</t>
  </si>
  <si>
    <t>6a/b - Coordinators/Counselors (Student, Health &amp; Instructional Support Services) 6100 Functions</t>
  </si>
  <si>
    <t>7a/b - Media Specialists</t>
  </si>
  <si>
    <t>7c/d - Librarians</t>
  </si>
  <si>
    <t>8a/b - Curriculum Specialists/Writers</t>
  </si>
  <si>
    <t>12a/b - Principal</t>
  </si>
  <si>
    <t>12c/d - Assistant Principals</t>
  </si>
  <si>
    <t>12e/f - Administrative Director</t>
  </si>
  <si>
    <t>12g/h - Registrar</t>
  </si>
  <si>
    <t>12i/j -Administrative Assistant</t>
  </si>
  <si>
    <t xml:space="preserve">12k/l - Other School Administration Staff </t>
  </si>
  <si>
    <t>19a/b - Accountant/Financial Staff</t>
  </si>
  <si>
    <t>19c/d- Bookkeeper/Payroll</t>
  </si>
  <si>
    <t>20a/b - Food Servers</t>
  </si>
  <si>
    <t>20c/d - Cafeteria Workers</t>
  </si>
  <si>
    <t>budget</t>
  </si>
  <si>
    <t>20e/f - Food Services Supervisor</t>
  </si>
  <si>
    <t>22a/b Bus Drivers (HOURLY/Part-time)</t>
  </si>
  <si>
    <t>23a/b - Custodians</t>
  </si>
  <si>
    <t>23c/d- Security</t>
  </si>
  <si>
    <t>26a/b - Maintenance Person</t>
  </si>
  <si>
    <t>27a/b - Technology Person</t>
  </si>
  <si>
    <t xml:space="preserve">Other </t>
  </si>
  <si>
    <t>28a/b - After &amp; Before School Staff (HOURLY/Part-time)</t>
  </si>
  <si>
    <t>30a/b - Title I Fund</t>
  </si>
  <si>
    <t xml:space="preserve">31a/b - Title II </t>
  </si>
  <si>
    <t>Charter School Estimated Expenditures Worksheet</t>
  </si>
  <si>
    <t>Columns P thru T are unlocked beginning with row 5</t>
  </si>
  <si>
    <t>Instruction:</t>
  </si>
  <si>
    <t>Notes &amp; Comments</t>
  </si>
  <si>
    <t>1.</t>
  </si>
  <si>
    <t>Instructional Services: (5100/5200/5300)</t>
  </si>
  <si>
    <t>Basic Education Teachers - Salaries and Benefits:</t>
  </si>
  <si>
    <t>a.</t>
  </si>
  <si>
    <t>Number</t>
  </si>
  <si>
    <t>Average Salary</t>
  </si>
  <si>
    <t>b.</t>
  </si>
  <si>
    <t>Benefits (Retirement, Social Security, Insurance, Etc.)</t>
  </si>
  <si>
    <t>Exceptional Education (ESE) Teachers - Supplement:</t>
  </si>
  <si>
    <t>c.</t>
  </si>
  <si>
    <t>Supplement</t>
  </si>
  <si>
    <t>d.</t>
  </si>
  <si>
    <t>Vocational/Other Education Teachers - Salaries and Benefits:</t>
  </si>
  <si>
    <t>e.</t>
  </si>
  <si>
    <t>f.</t>
  </si>
  <si>
    <t>Subtotal</t>
  </si>
  <si>
    <t>Full-time:</t>
  </si>
  <si>
    <t>g.</t>
  </si>
  <si>
    <t>Art Teachers</t>
  </si>
  <si>
    <t>Annual Salary</t>
  </si>
  <si>
    <t>h.</t>
  </si>
  <si>
    <t>i.</t>
  </si>
  <si>
    <t>Music Teachers</t>
  </si>
  <si>
    <t>j.</t>
  </si>
  <si>
    <t>k.</t>
  </si>
  <si>
    <t>l.</t>
  </si>
  <si>
    <t>Basic Education Teacher Aides - Salaries and Benefits:</t>
  </si>
  <si>
    <t>m.</t>
  </si>
  <si>
    <t>n.</t>
  </si>
  <si>
    <t>Exceptional Education (ESE) Teacher Aides - Salary and Benefits:</t>
  </si>
  <si>
    <t>o.</t>
  </si>
  <si>
    <t>p.</t>
  </si>
  <si>
    <t>Part-time:</t>
  </si>
  <si>
    <t>q.</t>
  </si>
  <si>
    <t>r.</t>
  </si>
  <si>
    <t>s.</t>
  </si>
  <si>
    <t>t.</t>
  </si>
  <si>
    <t>u.</t>
  </si>
  <si>
    <t>Computer Teachers</t>
  </si>
  <si>
    <t>v.</t>
  </si>
  <si>
    <t>w.</t>
  </si>
  <si>
    <t>x.</t>
  </si>
  <si>
    <t>y.</t>
  </si>
  <si>
    <t>Other Personnel (Substitute Teachers - Include 7.65% for FICA)</t>
  </si>
  <si>
    <t>z.</t>
  </si>
  <si>
    <t>aa.</t>
  </si>
  <si>
    <t>Contracted Exceptional Education Specialists</t>
  </si>
  <si>
    <t>ab.</t>
  </si>
  <si>
    <t>Other Contracted Educational Services</t>
  </si>
  <si>
    <t>Instructional Materials and Equipment:</t>
  </si>
  <si>
    <t xml:space="preserve">        Instructional Materials (Textbooks, Workbooks, Testing Materials, Etc.)</t>
  </si>
  <si>
    <t xml:space="preserve">        Instructional Materials - Software (Textbooks, Workbooks, Testing Materials, Etc.)</t>
  </si>
  <si>
    <t xml:space="preserve">        AV Equipment/Other Instructional Equipment</t>
  </si>
  <si>
    <t>3.</t>
  </si>
  <si>
    <t>Other Instructional Expenses:</t>
  </si>
  <si>
    <t>a</t>
  </si>
  <si>
    <t xml:space="preserve">    Conferences, Dues, and Fees (Non-instructional Staff)</t>
  </si>
  <si>
    <t xml:space="preserve">    Travel Expenses</t>
  </si>
  <si>
    <t xml:space="preserve">    Classroom Supplies Not Included Elsewhere</t>
  </si>
  <si>
    <t xml:space="preserve">    Classroom - Copier Lease</t>
  </si>
  <si>
    <t xml:space="preserve">    Teacher Lead</t>
  </si>
  <si>
    <t xml:space="preserve">    Other  (Specify)__________________________________________________</t>
  </si>
  <si>
    <t xml:space="preserve">    Other (Specify) __________________________________________________</t>
  </si>
  <si>
    <t xml:space="preserve">Technology: </t>
  </si>
  <si>
    <t xml:space="preserve">    Computer Equipment</t>
  </si>
  <si>
    <t xml:space="preserve">    Training and Installation</t>
  </si>
  <si>
    <t>Classroom/Vocational Equipment (Desks, Chairs, Tables, Etc.)</t>
  </si>
  <si>
    <t xml:space="preserve">    Desks, Chairs, Tables, and Equipment/Furniture/Furnishings Not Included Elsewhere</t>
  </si>
  <si>
    <t>Total Instruction - 1 through 5 above &gt;</t>
  </si>
  <si>
    <t>6.</t>
  </si>
  <si>
    <t>Student, Health,  &amp; Instructional Support Services: (6100)</t>
  </si>
  <si>
    <t>Student Personnel Services:</t>
  </si>
  <si>
    <t>Coordinators/Counselors - Salary and Benefits:</t>
  </si>
  <si>
    <t xml:space="preserve">    Contracted Services  (Specify)_______________________________________</t>
  </si>
  <si>
    <t>Instructional Media Services (Includes Library): (6200)</t>
  </si>
  <si>
    <t>Media Specialists - Salary and Benefits:</t>
  </si>
  <si>
    <t>Librarians - Salary and Benefits:</t>
  </si>
  <si>
    <t xml:space="preserve">    Materials and Supplies</t>
  </si>
  <si>
    <t xml:space="preserve">    AV Equipment</t>
  </si>
  <si>
    <t xml:space="preserve">    Furniture and Fixtures</t>
  </si>
  <si>
    <t>8.</t>
  </si>
  <si>
    <t>Instruction and Curriculum Development Services: (6300)</t>
  </si>
  <si>
    <t>Curriculum Specialists/Writers - Salaries and Benefits:</t>
  </si>
  <si>
    <t xml:space="preserve">    Contracted Services (Specify)_______________________________________</t>
  </si>
  <si>
    <t xml:space="preserve">    Equipment</t>
  </si>
  <si>
    <t>Instructional Support Staff Training Services: (6000)</t>
  </si>
  <si>
    <t xml:space="preserve">    Seminars and Workshops</t>
  </si>
  <si>
    <t xml:space="preserve">    Other (Specify)__________________________________________________</t>
  </si>
  <si>
    <t>Instructional-Related Technology (Only Include if Instructional-Related): (6500)</t>
  </si>
  <si>
    <t xml:space="preserve">    Computer Maintenance</t>
  </si>
  <si>
    <t xml:space="preserve">    Technology Support</t>
  </si>
  <si>
    <t>Total Instructional Support - 6 through 10 above &gt;</t>
  </si>
  <si>
    <t>General Support:</t>
  </si>
  <si>
    <t>Board: (7100)</t>
  </si>
  <si>
    <t xml:space="preserve">    Auditing Services</t>
  </si>
  <si>
    <t xml:space="preserve">    Legal Services</t>
  </si>
  <si>
    <t>School Administration - Salaries and Benefits: (7300)</t>
  </si>
  <si>
    <t>Assistant Principal</t>
  </si>
  <si>
    <t>Admin Director</t>
  </si>
  <si>
    <t>Admin Assistant</t>
  </si>
  <si>
    <t xml:space="preserve">    Contingencies</t>
  </si>
  <si>
    <t>Office Expenses:</t>
  </si>
  <si>
    <t xml:space="preserve">    Equipment/Furniture/Furnishings</t>
  </si>
  <si>
    <t xml:space="preserve">    Repair and Maintenance</t>
  </si>
  <si>
    <t>Telephone and Communication Services: (7900)</t>
  </si>
  <si>
    <t xml:space="preserve">    Telephone/Communication Services (Monthly Bills)</t>
  </si>
  <si>
    <t xml:space="preserve">    Equipment (Including Any Training and Installation)</t>
  </si>
  <si>
    <t>Mailing and Marketing: (7720)</t>
  </si>
  <si>
    <t xml:space="preserve">    Postage/Courier Services</t>
  </si>
  <si>
    <t xml:space="preserve">    Media/Direct Mail</t>
  </si>
  <si>
    <t>16.</t>
  </si>
  <si>
    <t xml:space="preserve">Printing and Copying: </t>
  </si>
  <si>
    <t>Administrative Fees to the District: (7300)</t>
  </si>
  <si>
    <t xml:space="preserve">    FEFP/Categorical Sources</t>
  </si>
  <si>
    <t xml:space="preserve">    Federal Startup/Continuation Grants</t>
  </si>
  <si>
    <t>18.</t>
  </si>
  <si>
    <t>Facilities Acquisition and Construction:</t>
  </si>
  <si>
    <t xml:space="preserve">    Land/Land improvements</t>
  </si>
  <si>
    <t xml:space="preserve">    Building (Specify Here: Purchase___ or Lease/Purchase___)</t>
  </si>
  <si>
    <t xml:space="preserve">    Building - Lease/Rent</t>
  </si>
  <si>
    <t xml:space="preserve">    Leasehold Improvements</t>
  </si>
  <si>
    <t xml:space="preserve">    Other -Paid with Capital Funds_(Specify i.e. rent, insurance, equipment)_________________________________________________</t>
  </si>
  <si>
    <t>Fiscal Services: (7500)</t>
  </si>
  <si>
    <t>Accountant/Financial Staff - Salaries and Benefits:</t>
  </si>
  <si>
    <t>Bookkeeper</t>
  </si>
  <si>
    <t xml:space="preserve">    Contracted Accounting Services  (Specify)_______________________________</t>
  </si>
  <si>
    <t xml:space="preserve">    Banking Fees</t>
  </si>
  <si>
    <t>Food Services: (7600)</t>
  </si>
  <si>
    <t>Food Servers - Salaries and Benefits:</t>
  </si>
  <si>
    <t>Cafeteria Workers - Salaries and Benefits:</t>
  </si>
  <si>
    <t>Food Services Supervisor - Salaries and Benefits:</t>
  </si>
  <si>
    <t xml:space="preserve">    Kitchen Equipment/Dining Room Furniture and Equipment</t>
  </si>
  <si>
    <t xml:space="preserve">    Food Purchases (For Self-Operated Kitchen)</t>
  </si>
  <si>
    <t xml:space="preserve">    Bottled Gas (For Self-Operated Kitchen)</t>
  </si>
  <si>
    <t xml:space="preserve">    Kitchen/Dining Room Supplies</t>
  </si>
  <si>
    <t xml:space="preserve">    Other - WinSnap Equipment and Installation</t>
  </si>
  <si>
    <t xml:space="preserve">    Other - WinSnap Training</t>
  </si>
  <si>
    <t>Central Services: 7700)</t>
  </si>
  <si>
    <t>Student Transportation: (7800)</t>
  </si>
  <si>
    <t xml:space="preserve">    Transportation Vehicle payments (Vans, Buses, etc.)</t>
  </si>
  <si>
    <t xml:space="preserve">    Maintenance and Repairs</t>
  </si>
  <si>
    <t xml:space="preserve">    Insurance</t>
  </si>
  <si>
    <t xml:space="preserve">    Gas</t>
  </si>
  <si>
    <t>Operation of Plant: (7900)</t>
  </si>
  <si>
    <t>Custodians - Salary and Benefits:</t>
  </si>
  <si>
    <t>Security - Salary and Benefits:</t>
  </si>
  <si>
    <t xml:space="preserve">    Cleaning Supplies</t>
  </si>
  <si>
    <t>Utilities:  (7900)</t>
  </si>
  <si>
    <t xml:space="preserve">    Electricity/Water</t>
  </si>
  <si>
    <t xml:space="preserve">    Garbage Pickup</t>
  </si>
  <si>
    <t xml:space="preserve">Insurance: </t>
  </si>
  <si>
    <t xml:space="preserve">    Property and Casualty</t>
  </si>
  <si>
    <t xml:space="preserve">    Liability</t>
  </si>
  <si>
    <t xml:space="preserve">    Fidelity Bond</t>
  </si>
  <si>
    <t>Facility - Maintenance: (8100)</t>
  </si>
  <si>
    <t>Maintenance Staff - Salary and Benefits:</t>
  </si>
  <si>
    <t xml:space="preserve">    Maintenance - Materials and Supplies</t>
  </si>
  <si>
    <t xml:space="preserve">    Maintenance - Equipment</t>
  </si>
  <si>
    <t>Administrative Technology Services (Only Include if Non-instructional-Related):  (8200)</t>
  </si>
  <si>
    <t>Technology Staff - Salary and Benefits:</t>
  </si>
  <si>
    <t>f,</t>
  </si>
  <si>
    <t>Community Services (9100) After &amp; Before School Care)</t>
  </si>
  <si>
    <t>Community Services Staff Salary &amp; Benefits</t>
  </si>
  <si>
    <t xml:space="preserve">    Other (After School Care Food Expense) __________________________________________________</t>
  </si>
  <si>
    <t>29.</t>
  </si>
  <si>
    <t>Repayment of Debt: (9200)</t>
  </si>
  <si>
    <t xml:space="preserve">    Principal</t>
  </si>
  <si>
    <t xml:space="preserve">    Interest and Fees</t>
  </si>
  <si>
    <t>Title I &amp; Title II - Salary and Benefits:</t>
  </si>
  <si>
    <t>Title I - Salary and Benefits:</t>
  </si>
  <si>
    <t>f</t>
  </si>
  <si>
    <t>Title II - Salary and Benefits:</t>
  </si>
  <si>
    <t>e</t>
  </si>
  <si>
    <t>Total Title I &amp; Title II - 30 Above &gt;</t>
  </si>
  <si>
    <t>Total General Support - 11 through 29 Above &gt;</t>
  </si>
  <si>
    <t>Total Instructional Support - 6 through 10 Above &gt;</t>
  </si>
  <si>
    <t>Total Academic Instruction - 1 through 5 Above &gt;</t>
  </si>
  <si>
    <t>Total Estimated Expenditures &gt;</t>
  </si>
  <si>
    <t>Total Estimated Revenues &gt;</t>
  </si>
  <si>
    <t>Difference - Surplus/(Deficit) &gt;</t>
  </si>
  <si>
    <t>2020-21 Conference Report</t>
  </si>
  <si>
    <t>Teacher Salary Increase Allocation</t>
  </si>
  <si>
    <t>??.</t>
  </si>
  <si>
    <t>NOTES:  The notes below will not be updated until 2020-21 Fisrt Calc is received.</t>
  </si>
  <si>
    <t xml:space="preserve">Fix error in Year 1 Expenditure Error affected 6b (cell L76); a formula element lost in Year 1 Staffing  to ERR </t>
  </si>
  <si>
    <t xml:space="preserve">Formula was corrected copied down from above. </t>
  </si>
  <si>
    <t>John Duffy</t>
  </si>
  <si>
    <t>SPECIAL NOTE ITEM 14. Teacher Salary Increase Allocation:  Currently, Florida Statute requires an approved Governing Board Salary allocation plan so do not relie on these funds other than Teacher Salary increases.</t>
  </si>
  <si>
    <t xml:space="preserve">   Other (Specify): VPK</t>
  </si>
  <si>
    <t>Kindergarten</t>
  </si>
  <si>
    <t>1st Grade</t>
  </si>
  <si>
    <t>2nd Grade</t>
  </si>
  <si>
    <t>3rd Grade</t>
  </si>
  <si>
    <t>4th Grade</t>
  </si>
  <si>
    <t>5th Grade</t>
  </si>
  <si>
    <t>ESE</t>
  </si>
  <si>
    <t>Dean-Andrews, Nicholas</t>
  </si>
  <si>
    <t>James, Amanda</t>
  </si>
  <si>
    <t>Art</t>
  </si>
  <si>
    <t>Sabrina Browning</t>
  </si>
  <si>
    <t>Music/Drama</t>
  </si>
  <si>
    <t>Language</t>
  </si>
  <si>
    <t>Gurley, Carly</t>
  </si>
  <si>
    <t>PE</t>
  </si>
  <si>
    <t>Blackwelder, Stephanie</t>
  </si>
  <si>
    <t>VPK</t>
  </si>
  <si>
    <t>Guidance</t>
  </si>
  <si>
    <t>O'Toole, Anna</t>
  </si>
  <si>
    <t>Para Pro</t>
  </si>
  <si>
    <t>Stagg, Peyton</t>
  </si>
  <si>
    <t>Perry, Cathy</t>
  </si>
  <si>
    <t>Computers/Media</t>
  </si>
  <si>
    <t>Curriculum Coordinator</t>
  </si>
  <si>
    <t>Stremmel, Cynthia M</t>
  </si>
  <si>
    <t>Administrator</t>
  </si>
  <si>
    <t>O'Reilly, Heather</t>
  </si>
  <si>
    <t>Asst Principal</t>
  </si>
  <si>
    <t>Mackie, Lindsay</t>
  </si>
  <si>
    <t>Admin Asst</t>
  </si>
  <si>
    <t>Modlin, Randy</t>
  </si>
  <si>
    <t>Controller</t>
  </si>
  <si>
    <t>Josh Brown</t>
  </si>
  <si>
    <t>Security Guard</t>
  </si>
  <si>
    <t xml:space="preserve">    Other Employee Benefits - Other</t>
  </si>
  <si>
    <t xml:space="preserve">    Other  Mailing &amp; Marketing</t>
  </si>
  <si>
    <t xml:space="preserve">    Contracted Services  (Specify)_Food Service______________________________________</t>
  </si>
  <si>
    <t>SEACOAST CHARTER ACADEMY, INC. -  BUDGET WORKBOOK</t>
  </si>
  <si>
    <t xml:space="preserve">    Equipment (Specify Here: Purchase_____ or Lease__X__)</t>
  </si>
  <si>
    <t xml:space="preserve">    Other Employee Benefits</t>
  </si>
  <si>
    <t xml:space="preserve">    Other (Specify)  Emergency Stairwell &amp; Doors</t>
  </si>
  <si>
    <t>Building Repair &amp; Maintenance</t>
  </si>
  <si>
    <t>Carrasquillo, Diabany</t>
  </si>
  <si>
    <t>Commissaris, Kathryn</t>
  </si>
  <si>
    <t xml:space="preserve">   Other (Specify):ESSER 1</t>
  </si>
  <si>
    <t xml:space="preserve">   Other (Specify):ESSER 2</t>
  </si>
  <si>
    <t xml:space="preserve">   Other (Specify):ESSER 3</t>
  </si>
  <si>
    <t>Ritchey, Pauline</t>
  </si>
  <si>
    <t>Dorante, Cierra</t>
  </si>
  <si>
    <t xml:space="preserve">    Other  (Specify)Staff Reallocation</t>
  </si>
  <si>
    <t>Iacabucci, Danielle</t>
  </si>
  <si>
    <t>Luckie, Riley</t>
  </si>
  <si>
    <t>Armstrong, Samantha</t>
  </si>
  <si>
    <t>Bullock, Tessa</t>
  </si>
  <si>
    <t>Lester, Ashley</t>
  </si>
  <si>
    <t>Laskey, Allison</t>
  </si>
  <si>
    <t>Armstrong, Judy</t>
  </si>
  <si>
    <t>Edwards, Rebecca</t>
  </si>
  <si>
    <t>Lewis, Rachel</t>
  </si>
  <si>
    <t>Coram, Amanda</t>
  </si>
  <si>
    <t>Kier, Mechelle</t>
  </si>
  <si>
    <t>Tannous, Hallie</t>
  </si>
  <si>
    <t xml:space="preserve">   Title  IV</t>
  </si>
  <si>
    <t xml:space="preserve">    Other  (Specify)_VPK______________________________________________</t>
  </si>
  <si>
    <t>Carson, Amanda</t>
  </si>
  <si>
    <t>Borne, Andrew</t>
  </si>
  <si>
    <t>Goyco, Shianna</t>
  </si>
  <si>
    <t>Edwards. Larkin</t>
  </si>
  <si>
    <t>Livesay, Jessica</t>
  </si>
  <si>
    <t>Judo, Brittany</t>
  </si>
  <si>
    <t>Soto, Frances</t>
  </si>
  <si>
    <t>Rinehart, Paula</t>
  </si>
  <si>
    <t>Cintron-Ortiz, Idaira</t>
  </si>
  <si>
    <t>FISCAL YEAR 2023-24</t>
  </si>
  <si>
    <t>Miller, Kayla</t>
  </si>
  <si>
    <t>Castro, Yanira</t>
  </si>
  <si>
    <t>Harrison, Qua'nae</t>
  </si>
  <si>
    <t>Nestor, Carlam</t>
  </si>
  <si>
    <t>Valeria, Kristin</t>
  </si>
  <si>
    <t>Abouhlhosn, Emily</t>
  </si>
  <si>
    <t>Swindall, Katherine</t>
  </si>
  <si>
    <t>Ratcliffe, Patricia</t>
  </si>
  <si>
    <t>Morgan, Marina</t>
  </si>
  <si>
    <t>Millican, Elizabeth</t>
  </si>
  <si>
    <t>Hibbard, Mirram</t>
  </si>
  <si>
    <t>Miller, Hannah</t>
  </si>
  <si>
    <t>Lauff, Catherine</t>
  </si>
  <si>
    <t>Rose, Katherine</t>
  </si>
  <si>
    <t>Anderson, Marlena</t>
  </si>
  <si>
    <t>Harris, Jade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</si>
</sst>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4" formatCode="_(&quot;$&quot;* #,##0.00_);_(&quot;$&quot;* \(#,##0.00\);_(&quot;$&quot;* &quot;-&quot;??_);_(@_)"/>
    <numFmt numFmtId="43" formatCode="_(* #,##0.00_);_(* \(#,##0.00\);_(* &quot;-&quot;??_);_(@_)"/>
    <numFmt numFmtId="164" formatCode="0.000_)"/>
    <numFmt numFmtId="165" formatCode="0.0000%"/>
    <numFmt numFmtId="166" formatCode="&quot;$&quot;#,##0"/>
    <numFmt numFmtId="167" formatCode="_(* #,##0_);_(* \(#,##0\);_(* &quot;-&quot;??_);_(@_)"/>
    <numFmt numFmtId="168" formatCode="_-&quot;$&quot;* #,##0_-;\-&quot;$&quot;* #,##0_-;_-&quot;$&quot;* &quot;-&quot;??_-;_-@_-"/>
    <numFmt numFmtId="169" formatCode="_(* #,##0.000_);_(* \(#,##0.000\);_(* &quot;-&quot;??_);_(@_)"/>
    <numFmt numFmtId="170" formatCode="_(* #,##0.0000_);_(* \(#,##0.0000\);_(* &quot;-&quot;??_);_(@_)"/>
    <numFmt numFmtId="171" formatCode="0.00000%"/>
    <numFmt numFmtId="172" formatCode="_(* #,##0.000000_);_(* \(#,##0.000000\);_(* &quot;-&quot;??_);_(@_)"/>
    <numFmt numFmtId="173" formatCode="0.000"/>
    <numFmt numFmtId="174" formatCode="0.0000"/>
  </numFmts>
  <fonts count="50" x14ac:knownFonts="1">
    <font>
      <sz val="8"/>
      <name val="Univers"/>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Univers"/>
      <family val="2"/>
    </font>
    <font>
      <sz val="8"/>
      <name val="Univers"/>
      <family val="2"/>
    </font>
    <font>
      <sz val="11"/>
      <name val="Times New Roman"/>
      <family val="1"/>
    </font>
    <font>
      <i/>
      <sz val="11"/>
      <name val="Times New Roman"/>
      <family val="1"/>
    </font>
    <font>
      <b/>
      <sz val="11"/>
      <name val="Times New Roman"/>
      <family val="1"/>
    </font>
    <font>
      <b/>
      <i/>
      <sz val="11"/>
      <name val="Times New Roman"/>
      <family val="1"/>
    </font>
    <font>
      <b/>
      <sz val="11"/>
      <color indexed="10"/>
      <name val="Times New Roman"/>
      <family val="1"/>
    </font>
    <font>
      <b/>
      <sz val="11"/>
      <color rgb="FF1007C1"/>
      <name val="Times New Roman"/>
      <family val="1"/>
    </font>
    <font>
      <b/>
      <sz val="11"/>
      <color rgb="FF7030A0"/>
      <name val="Times New Roman"/>
      <family val="1"/>
    </font>
    <font>
      <sz val="10"/>
      <name val="Arial"/>
      <family val="2"/>
    </font>
    <font>
      <b/>
      <sz val="11"/>
      <color rgb="FFFF0000"/>
      <name val="Times New Roman"/>
      <family val="1"/>
    </font>
    <font>
      <sz val="11"/>
      <color rgb="FFFF0000"/>
      <name val="Times New Roman"/>
      <family val="1"/>
    </font>
    <font>
      <b/>
      <i/>
      <sz val="11"/>
      <color rgb="FFFF0000"/>
      <name val="Times New Roman"/>
      <family val="1"/>
    </font>
    <font>
      <b/>
      <sz val="14"/>
      <color rgb="FFFF0000"/>
      <name val="Times New Roman"/>
      <family val="1"/>
    </font>
    <font>
      <b/>
      <u/>
      <sz val="11"/>
      <color rgb="FFFF0000"/>
      <name val="Times New Roman"/>
      <family val="1"/>
    </font>
    <font>
      <sz val="8"/>
      <name val="Times New Roman"/>
      <family val="1"/>
    </font>
    <font>
      <b/>
      <sz val="6"/>
      <name val="Times New Roman"/>
      <family val="1"/>
    </font>
    <font>
      <sz val="6"/>
      <name val="Times New Roman"/>
      <family val="1"/>
    </font>
    <font>
      <b/>
      <sz val="14"/>
      <name val="Times New Roman"/>
      <family val="1"/>
    </font>
    <font>
      <sz val="10"/>
      <name val="Univers"/>
      <family val="2"/>
    </font>
    <font>
      <b/>
      <sz val="10"/>
      <name val="Univers"/>
      <family val="2"/>
    </font>
    <font>
      <b/>
      <sz val="11"/>
      <name val="Univers"/>
      <family val="2"/>
    </font>
    <font>
      <sz val="11"/>
      <name val="Calibri"/>
      <family val="2"/>
      <scheme val="minor"/>
    </font>
    <font>
      <sz val="10"/>
      <color rgb="FFFF0000"/>
      <name val="Univers"/>
      <family val="2"/>
    </font>
    <font>
      <b/>
      <sz val="13"/>
      <color rgb="FFFF0000"/>
      <name val="Univers"/>
      <family val="2"/>
    </font>
    <font>
      <b/>
      <sz val="14"/>
      <color rgb="FFFF0000"/>
      <name val="Univers"/>
      <family val="2"/>
    </font>
    <font>
      <b/>
      <sz val="11"/>
      <color rgb="FFFF0000"/>
      <name val="Univers"/>
      <family val="2"/>
    </font>
    <font>
      <u/>
      <sz val="8"/>
      <color theme="10"/>
      <name val="Univers"/>
      <family val="2"/>
    </font>
    <font>
      <b/>
      <sz val="10"/>
      <name val="Times New Roman"/>
      <family val="1"/>
    </font>
    <font>
      <b/>
      <sz val="12"/>
      <name val="Times New Roman"/>
      <family val="1"/>
    </font>
    <font>
      <sz val="9"/>
      <name val="Univers"/>
      <family val="2"/>
    </font>
    <font>
      <b/>
      <sz val="9"/>
      <name val="Univers"/>
      <family val="2"/>
    </font>
    <font>
      <b/>
      <sz val="8"/>
      <name val="Univers"/>
      <family val="2"/>
    </font>
    <font>
      <b/>
      <sz val="9"/>
      <color indexed="12"/>
      <name val="Univers"/>
      <family val="2"/>
    </font>
    <font>
      <b/>
      <i/>
      <sz val="10"/>
      <color indexed="10"/>
      <name val="Univers"/>
      <family val="2"/>
    </font>
    <font>
      <b/>
      <sz val="9"/>
      <color rgb="FFFF0000"/>
      <name val="Univers"/>
      <family val="2"/>
    </font>
    <font>
      <sz val="8"/>
      <name val="Univers"/>
      <family val="2"/>
    </font>
    <font>
      <b/>
      <u/>
      <sz val="10"/>
      <name val="Times New Roman"/>
      <family val="1"/>
    </font>
    <font>
      <b/>
      <i/>
      <sz val="10"/>
      <name val="Times New Roman"/>
      <family val="1"/>
    </font>
    <font>
      <b/>
      <sz val="10"/>
      <color rgb="FFFF0000"/>
      <name val="Univers"/>
      <family val="2"/>
    </font>
    <font>
      <u/>
      <sz val="10"/>
      <color theme="10"/>
      <name val="Univers"/>
      <family val="2"/>
    </font>
    <font>
      <sz val="11"/>
      <color theme="1"/>
      <name val="Arial"/>
      <family val="2"/>
    </font>
    <font>
      <sz val="11"/>
      <name val="Univers"/>
      <family val="2"/>
    </font>
  </fonts>
  <fills count="21">
    <fill>
      <patternFill patternType="none"/>
    </fill>
    <fill>
      <patternFill patternType="gray125"/>
    </fill>
    <fill>
      <patternFill patternType="solid">
        <fgColor rgb="FFFFFF00"/>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rgb="FFFFFF99"/>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1" tint="0.499984740745262"/>
        <bgColor indexed="64"/>
      </patternFill>
    </fill>
    <fill>
      <patternFill patternType="solid">
        <fgColor rgb="FFFFC000"/>
        <bgColor indexed="64"/>
      </patternFill>
    </fill>
    <fill>
      <patternFill patternType="solid">
        <fgColor theme="1" tint="4.9989318521683403E-2"/>
        <bgColor indexed="64"/>
      </patternFill>
    </fill>
    <fill>
      <patternFill patternType="solid">
        <fgColor theme="7" tint="0.79998168889431442"/>
        <bgColor indexed="64"/>
      </patternFill>
    </fill>
    <fill>
      <patternFill patternType="solid">
        <fgColor rgb="FF92D050"/>
        <bgColor indexed="64"/>
      </patternFill>
    </fill>
    <fill>
      <patternFill patternType="solid">
        <fgColor rgb="FF00FFFF"/>
        <bgColor indexed="64"/>
      </patternFill>
    </fill>
    <fill>
      <patternFill patternType="solid">
        <fgColor rgb="FFCCFF33"/>
        <bgColor indexed="64"/>
      </patternFill>
    </fill>
    <fill>
      <patternFill patternType="solid">
        <fgColor theme="8" tint="0.79998168889431442"/>
        <bgColor indexed="64"/>
      </patternFill>
    </fill>
    <fill>
      <patternFill patternType="solid">
        <fgColor rgb="FFF4B084"/>
        <bgColor indexed="64"/>
      </patternFill>
    </fill>
  </fills>
  <borders count="38">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bottom style="thin">
        <color indexed="8"/>
      </bottom>
      <diagonal/>
    </border>
    <border>
      <left/>
      <right/>
      <top/>
      <bottom style="thin">
        <color indexed="64"/>
      </bottom>
      <diagonal/>
    </border>
    <border>
      <left/>
      <right/>
      <top/>
      <bottom style="double">
        <color indexed="64"/>
      </bottom>
      <diagonal/>
    </border>
    <border>
      <left/>
      <right style="medium">
        <color indexed="64"/>
      </right>
      <top style="medium">
        <color indexed="64"/>
      </top>
      <bottom style="medium">
        <color indexed="64"/>
      </bottom>
      <diagonal/>
    </border>
    <border>
      <left/>
      <right/>
      <top style="medium">
        <color indexed="64"/>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top style="medium">
        <color indexed="8"/>
      </top>
      <bottom style="medium">
        <color indexed="64"/>
      </bottom>
      <diagonal/>
    </border>
    <border>
      <left/>
      <right/>
      <top style="thin">
        <color indexed="64"/>
      </top>
      <bottom style="thin">
        <color indexed="64"/>
      </bottom>
      <diagonal/>
    </border>
    <border>
      <left/>
      <right/>
      <top style="thin">
        <color indexed="8"/>
      </top>
      <bottom style="thin">
        <color indexed="8"/>
      </bottom>
      <diagonal/>
    </border>
    <border>
      <left/>
      <right/>
      <top/>
      <bottom style="medium">
        <color indexed="8"/>
      </bottom>
      <diagonal/>
    </border>
    <border>
      <left/>
      <right/>
      <top style="thin">
        <color indexed="8"/>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top style="thin">
        <color indexed="8"/>
      </top>
      <bottom style="medium">
        <color indexed="64"/>
      </bottom>
      <diagonal/>
    </border>
    <border>
      <left/>
      <right/>
      <top style="medium">
        <color indexed="8"/>
      </top>
      <bottom style="thin">
        <color indexed="64"/>
      </bottom>
      <diagonal/>
    </border>
    <border>
      <left/>
      <right/>
      <top style="medium">
        <color indexed="8"/>
      </top>
      <bottom style="thin">
        <color indexed="8"/>
      </bottom>
      <diagonal/>
    </border>
    <border>
      <left/>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ck">
        <color auto="1"/>
      </left>
      <right/>
      <top style="thick">
        <color auto="1"/>
      </top>
      <bottom/>
      <diagonal/>
    </border>
    <border>
      <left/>
      <right style="thick">
        <color auto="1"/>
      </right>
      <top style="thick">
        <color auto="1"/>
      </top>
      <bottom style="thin">
        <color indexed="64"/>
      </bottom>
      <diagonal/>
    </border>
    <border>
      <left style="thick">
        <color auto="1"/>
      </left>
      <right/>
      <top/>
      <bottom/>
      <diagonal/>
    </border>
    <border>
      <left/>
      <right style="thick">
        <color auto="1"/>
      </right>
      <top/>
      <bottom style="thin">
        <color indexed="64"/>
      </bottom>
      <diagonal/>
    </border>
    <border>
      <left style="thick">
        <color auto="1"/>
      </left>
      <right/>
      <top/>
      <bottom style="thick">
        <color auto="1"/>
      </bottom>
      <diagonal/>
    </border>
    <border>
      <left/>
      <right style="thick">
        <color auto="1"/>
      </right>
      <top/>
      <bottom style="thick">
        <color auto="1"/>
      </bottom>
      <diagonal/>
    </border>
  </borders>
  <cellStyleXfs count="289">
    <xf numFmtId="0" fontId="0" fillId="0" borderId="0"/>
    <xf numFmtId="43" fontId="6" fillId="0" borderId="0" applyFont="0" applyFill="0" applyBorder="0" applyAlignment="0" applyProtection="0"/>
    <xf numFmtId="0" fontId="7" fillId="0" borderId="0"/>
    <xf numFmtId="0" fontId="7" fillId="0" borderId="0"/>
    <xf numFmtId="44" fontId="7"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43" fontId="6" fillId="0" borderId="0" applyFont="0" applyFill="0" applyBorder="0" applyAlignment="0" applyProtection="0"/>
    <xf numFmtId="0" fontId="6" fillId="0" borderId="0"/>
    <xf numFmtId="9" fontId="6"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6" fillId="0" borderId="0"/>
    <xf numFmtId="0" fontId="6" fillId="0" borderId="0"/>
    <xf numFmtId="0" fontId="7" fillId="0" borderId="0"/>
    <xf numFmtId="43" fontId="7" fillId="0" borderId="0" applyFont="0" applyFill="0" applyBorder="0" applyAlignment="0" applyProtection="0"/>
    <xf numFmtId="0" fontId="6" fillId="0" borderId="0"/>
    <xf numFmtId="9" fontId="8" fillId="0" borderId="0" applyFont="0" applyFill="0" applyBorder="0" applyAlignment="0" applyProtection="0"/>
    <xf numFmtId="44" fontId="7" fillId="0" borderId="0" applyFont="0" applyFill="0" applyBorder="0" applyAlignment="0" applyProtection="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16" fillId="0" borderId="0"/>
    <xf numFmtId="43" fontId="16" fillId="0" borderId="0" applyFont="0" applyFill="0" applyBorder="0" applyAlignment="0" applyProtection="0"/>
    <xf numFmtId="44" fontId="16" fillId="0" borderId="0" applyFont="0" applyFill="0" applyBorder="0" applyAlignment="0" applyProtection="0"/>
    <xf numFmtId="9" fontId="16" fillId="0" borderId="0" applyFont="0" applyFill="0" applyBorder="0" applyAlignment="0" applyProtection="0"/>
    <xf numFmtId="0" fontId="34" fillId="0" borderId="0" applyNumberFormat="0" applyFill="0" applyBorder="0" applyAlignment="0" applyProtection="0"/>
    <xf numFmtId="44" fontId="4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504">
    <xf numFmtId="0" fontId="0" fillId="0" borderId="0" xfId="0"/>
    <xf numFmtId="0" fontId="9" fillId="0" borderId="0" xfId="0" applyFont="1"/>
    <xf numFmtId="44" fontId="9" fillId="0" borderId="0" xfId="0" applyNumberFormat="1" applyFont="1"/>
    <xf numFmtId="0" fontId="9" fillId="0" borderId="0" xfId="0" applyFont="1" applyAlignment="1">
      <alignment horizontal="center"/>
    </xf>
    <xf numFmtId="0" fontId="9" fillId="0" borderId="8" xfId="0" applyFont="1" applyBorder="1" applyAlignment="1">
      <alignment horizontal="center" vertical="top" wrapText="1"/>
    </xf>
    <xf numFmtId="39" fontId="9" fillId="0" borderId="8" xfId="0" applyNumberFormat="1" applyFont="1" applyBorder="1" applyAlignment="1">
      <alignment horizontal="center" vertical="top" wrapText="1"/>
    </xf>
    <xf numFmtId="0" fontId="9" fillId="0" borderId="0" xfId="0" applyFont="1" applyAlignment="1">
      <alignment horizontal="center" vertical="top"/>
    </xf>
    <xf numFmtId="0" fontId="9" fillId="0" borderId="1" xfId="0" applyFont="1" applyBorder="1" applyAlignment="1">
      <alignment horizontal="center"/>
    </xf>
    <xf numFmtId="39" fontId="9" fillId="0" borderId="1" xfId="0" applyNumberFormat="1" applyFont="1" applyBorder="1" applyAlignment="1">
      <alignment horizontal="center"/>
    </xf>
    <xf numFmtId="164" fontId="9" fillId="0" borderId="0" xfId="0" applyNumberFormat="1" applyFont="1" applyAlignment="1">
      <alignment horizontal="center"/>
    </xf>
    <xf numFmtId="43" fontId="9" fillId="0" borderId="0" xfId="1" applyFont="1" applyFill="1" applyBorder="1"/>
    <xf numFmtId="39" fontId="9" fillId="0" borderId="0" xfId="0" applyNumberFormat="1" applyFont="1"/>
    <xf numFmtId="166" fontId="9" fillId="0" borderId="0" xfId="0" applyNumberFormat="1" applyFont="1"/>
    <xf numFmtId="3" fontId="9" fillId="0" borderId="0" xfId="0" applyNumberFormat="1" applyFont="1"/>
    <xf numFmtId="43" fontId="9" fillId="0" borderId="0" xfId="1" applyFont="1" applyFill="1" applyBorder="1" applyProtection="1"/>
    <xf numFmtId="37" fontId="9" fillId="0" borderId="0" xfId="0" applyNumberFormat="1" applyFont="1" applyAlignment="1">
      <alignment horizontal="center"/>
    </xf>
    <xf numFmtId="43" fontId="9" fillId="0" borderId="0" xfId="1" applyFont="1" applyFill="1" applyAlignment="1"/>
    <xf numFmtId="0" fontId="10" fillId="0" borderId="0" xfId="3" applyFont="1"/>
    <xf numFmtId="0" fontId="9" fillId="0" borderId="0" xfId="3" applyFont="1"/>
    <xf numFmtId="43" fontId="9" fillId="0" borderId="0" xfId="0" applyNumberFormat="1" applyFont="1"/>
    <xf numFmtId="165" fontId="9" fillId="0" borderId="0" xfId="0" applyNumberFormat="1" applyFont="1" applyAlignment="1">
      <alignment horizontal="center"/>
    </xf>
    <xf numFmtId="43" fontId="9" fillId="0" borderId="0" xfId="1" applyFont="1" applyFill="1" applyProtection="1"/>
    <xf numFmtId="0" fontId="9" fillId="0" borderId="0" xfId="2" applyFont="1" applyAlignment="1">
      <alignment horizontal="center"/>
    </xf>
    <xf numFmtId="43" fontId="9" fillId="0" borderId="0" xfId="1" applyFont="1" applyFill="1"/>
    <xf numFmtId="0" fontId="9" fillId="0" borderId="4" xfId="0" applyFont="1" applyBorder="1" applyAlignment="1">
      <alignment horizontal="center"/>
    </xf>
    <xf numFmtId="43" fontId="9" fillId="0" borderId="4" xfId="1" applyFont="1" applyFill="1" applyBorder="1" applyAlignment="1">
      <alignment horizontal="center"/>
    </xf>
    <xf numFmtId="0" fontId="9" fillId="0" borderId="0" xfId="3" applyFont="1" applyAlignment="1">
      <alignment horizontal="center"/>
    </xf>
    <xf numFmtId="37" fontId="9" fillId="0" borderId="0" xfId="3" applyNumberFormat="1" applyFont="1"/>
    <xf numFmtId="0" fontId="9" fillId="0" borderId="0" xfId="49" applyFont="1" applyAlignment="1">
      <alignment horizontal="left" indent="2"/>
    </xf>
    <xf numFmtId="0" fontId="11" fillId="0" borderId="0" xfId="0" applyFont="1"/>
    <xf numFmtId="0" fontId="9" fillId="0" borderId="0" xfId="0" applyFont="1" applyAlignment="1">
      <alignment vertical="top"/>
    </xf>
    <xf numFmtId="43" fontId="9" fillId="0" borderId="0" xfId="1" applyFont="1" applyFill="1" applyAlignment="1">
      <alignment horizontal="center"/>
    </xf>
    <xf numFmtId="43" fontId="9" fillId="0" borderId="0" xfId="1" applyFont="1" applyFill="1" applyAlignment="1">
      <alignment horizontal="right"/>
    </xf>
    <xf numFmtId="43" fontId="9" fillId="0" borderId="0" xfId="1" applyFont="1" applyFill="1" applyBorder="1" applyAlignment="1">
      <alignment horizontal="center"/>
    </xf>
    <xf numFmtId="43" fontId="9" fillId="0" borderId="0" xfId="1" applyFont="1" applyFill="1" applyBorder="1" applyAlignment="1">
      <alignment horizontal="right"/>
    </xf>
    <xf numFmtId="43" fontId="9" fillId="0" borderId="0" xfId="1" applyFont="1" applyFill="1" applyBorder="1" applyAlignment="1" applyProtection="1">
      <alignment horizontal="center"/>
    </xf>
    <xf numFmtId="43" fontId="12" fillId="0" borderId="0" xfId="1" applyFont="1" applyFill="1" applyBorder="1" applyAlignment="1">
      <alignment horizontal="right"/>
    </xf>
    <xf numFmtId="0" fontId="11" fillId="0" borderId="0" xfId="0" quotePrefix="1" applyFont="1" applyAlignment="1">
      <alignment horizontal="left"/>
    </xf>
    <xf numFmtId="0" fontId="11" fillId="0" borderId="4" xfId="0" quotePrefix="1" applyFont="1" applyBorder="1" applyAlignment="1">
      <alignment horizontal="left"/>
    </xf>
    <xf numFmtId="0" fontId="11" fillId="0" borderId="0" xfId="0" applyFont="1" applyAlignment="1">
      <alignment horizontal="left"/>
    </xf>
    <xf numFmtId="0" fontId="11" fillId="0" borderId="0" xfId="3" applyFont="1" applyAlignment="1">
      <alignment horizontal="left"/>
    </xf>
    <xf numFmtId="43" fontId="9" fillId="0" borderId="0" xfId="1" quotePrefix="1" applyFont="1" applyFill="1" applyBorder="1" applyAlignment="1">
      <alignment horizontal="center"/>
    </xf>
    <xf numFmtId="43" fontId="10" fillId="0" borderId="0" xfId="1" applyFont="1" applyFill="1" applyAlignment="1"/>
    <xf numFmtId="43" fontId="10" fillId="0" borderId="0" xfId="1" applyFont="1" applyFill="1" applyBorder="1" applyAlignment="1"/>
    <xf numFmtId="0" fontId="11" fillId="0" borderId="0" xfId="0" applyFont="1" applyAlignment="1">
      <alignment horizontal="left" vertical="top" wrapText="1"/>
    </xf>
    <xf numFmtId="0" fontId="13" fillId="0" borderId="0" xfId="0" applyFont="1" applyAlignment="1">
      <alignment horizontal="left"/>
    </xf>
    <xf numFmtId="0" fontId="11" fillId="0" borderId="0" xfId="3" quotePrefix="1" applyFont="1" applyAlignment="1">
      <alignment horizontal="left"/>
    </xf>
    <xf numFmtId="0" fontId="11" fillId="0" borderId="0" xfId="49" applyFont="1" applyAlignment="1">
      <alignment horizontal="left" indent="2"/>
    </xf>
    <xf numFmtId="0" fontId="9" fillId="0" borderId="0" xfId="0" applyFont="1" applyAlignment="1">
      <alignment horizontal="center" vertical="top" wrapText="1"/>
    </xf>
    <xf numFmtId="43" fontId="12" fillId="0" borderId="9" xfId="1" applyFont="1" applyFill="1" applyBorder="1" applyAlignment="1">
      <alignment horizontal="right"/>
    </xf>
    <xf numFmtId="43" fontId="14" fillId="0" borderId="0" xfId="1" applyFont="1" applyFill="1" applyAlignment="1">
      <alignment horizontal="right"/>
    </xf>
    <xf numFmtId="44" fontId="11" fillId="0" borderId="2" xfId="0" applyNumberFormat="1" applyFont="1" applyBorder="1" applyAlignment="1">
      <alignment horizontal="right"/>
    </xf>
    <xf numFmtId="0" fontId="9" fillId="0" borderId="0" xfId="49" applyFont="1" applyAlignment="1">
      <alignment horizontal="center"/>
    </xf>
    <xf numFmtId="43" fontId="9" fillId="0" borderId="0" xfId="1" applyFont="1" applyFill="1" applyAlignment="1" applyProtection="1">
      <alignment horizontal="center"/>
    </xf>
    <xf numFmtId="0" fontId="9" fillId="0" borderId="1" xfId="0" applyFont="1" applyBorder="1"/>
    <xf numFmtId="0" fontId="12" fillId="0" borderId="0" xfId="0" applyFont="1" applyAlignment="1">
      <alignment horizontal="right"/>
    </xf>
    <xf numFmtId="171" fontId="11" fillId="0" borderId="0" xfId="54" applyNumberFormat="1" applyFont="1" applyFill="1" applyBorder="1"/>
    <xf numFmtId="43" fontId="9" fillId="0" borderId="0" xfId="1" applyFont="1" applyFill="1" applyBorder="1" applyAlignment="1" applyProtection="1"/>
    <xf numFmtId="43" fontId="11" fillId="0" borderId="0" xfId="1" applyFont="1" applyFill="1" applyBorder="1" applyAlignment="1">
      <alignment horizontal="right"/>
    </xf>
    <xf numFmtId="0" fontId="11" fillId="0" borderId="0" xfId="0" applyFont="1" applyAlignment="1">
      <alignment horizontal="center"/>
    </xf>
    <xf numFmtId="0" fontId="11" fillId="3" borderId="0" xfId="0" applyFont="1" applyFill="1"/>
    <xf numFmtId="0" fontId="9" fillId="3" borderId="0" xfId="0" applyFont="1" applyFill="1"/>
    <xf numFmtId="0" fontId="9" fillId="3" borderId="0" xfId="0" applyFont="1" applyFill="1" applyAlignment="1">
      <alignment horizontal="center"/>
    </xf>
    <xf numFmtId="3" fontId="9" fillId="3" borderId="0" xfId="0" applyNumberFormat="1" applyFont="1" applyFill="1"/>
    <xf numFmtId="43" fontId="9" fillId="3" borderId="0" xfId="1" applyFont="1" applyFill="1" applyProtection="1"/>
    <xf numFmtId="43" fontId="9" fillId="3" borderId="3" xfId="1" applyFont="1" applyFill="1" applyBorder="1" applyAlignment="1" applyProtection="1">
      <alignment horizontal="right"/>
    </xf>
    <xf numFmtId="37" fontId="9" fillId="3" borderId="0" xfId="0" applyNumberFormat="1" applyFont="1" applyFill="1" applyAlignment="1">
      <alignment horizontal="center"/>
    </xf>
    <xf numFmtId="165" fontId="9" fillId="3" borderId="0" xfId="0" applyNumberFormat="1" applyFont="1" applyFill="1" applyAlignment="1">
      <alignment horizontal="center"/>
    </xf>
    <xf numFmtId="43" fontId="9" fillId="3" borderId="0" xfId="1" applyFont="1" applyFill="1" applyAlignment="1">
      <alignment horizontal="center"/>
    </xf>
    <xf numFmtId="43" fontId="9" fillId="3" borderId="3" xfId="1" applyFont="1" applyFill="1" applyBorder="1" applyProtection="1"/>
    <xf numFmtId="43" fontId="11" fillId="0" borderId="0" xfId="1" applyFont="1" applyFill="1"/>
    <xf numFmtId="43" fontId="11" fillId="0" borderId="0" xfId="1" applyFont="1" applyFill="1" applyAlignment="1">
      <alignment horizontal="center"/>
    </xf>
    <xf numFmtId="43" fontId="11" fillId="0" borderId="0" xfId="1" applyFont="1" applyFill="1" applyAlignment="1"/>
    <xf numFmtId="0" fontId="11" fillId="4" borderId="0" xfId="0" applyFont="1" applyFill="1" applyAlignment="1">
      <alignment horizontal="left"/>
    </xf>
    <xf numFmtId="0" fontId="9" fillId="4" borderId="0" xfId="0" applyFont="1" applyFill="1"/>
    <xf numFmtId="0" fontId="9" fillId="4" borderId="0" xfId="0" applyFont="1" applyFill="1" applyAlignment="1">
      <alignment horizontal="center"/>
    </xf>
    <xf numFmtId="0" fontId="9" fillId="0" borderId="0" xfId="0" applyFont="1" applyProtection="1">
      <protection locked="0"/>
    </xf>
    <xf numFmtId="0" fontId="9" fillId="0" borderId="0" xfId="0" applyFont="1" applyAlignment="1" applyProtection="1">
      <alignment horizontal="center" vertical="top" wrapText="1"/>
      <protection locked="0"/>
    </xf>
    <xf numFmtId="0" fontId="11" fillId="0" borderId="0" xfId="0" applyFont="1" applyProtection="1">
      <protection locked="0"/>
    </xf>
    <xf numFmtId="43" fontId="9" fillId="0" borderId="0" xfId="1" applyFont="1" applyFill="1" applyAlignment="1" applyProtection="1">
      <alignment horizontal="center"/>
      <protection locked="0"/>
    </xf>
    <xf numFmtId="43" fontId="9" fillId="0" borderId="0" xfId="1" applyFont="1" applyFill="1" applyBorder="1" applyProtection="1">
      <protection locked="0"/>
    </xf>
    <xf numFmtId="43" fontId="9" fillId="0" borderId="0" xfId="1" applyFont="1" applyFill="1" applyBorder="1" applyAlignment="1" applyProtection="1">
      <alignment horizontal="center"/>
      <protection locked="0"/>
    </xf>
    <xf numFmtId="43" fontId="9" fillId="0" borderId="0" xfId="1" quotePrefix="1" applyFont="1" applyFill="1" applyBorder="1" applyProtection="1">
      <protection locked="0"/>
    </xf>
    <xf numFmtId="0" fontId="11" fillId="0" borderId="0" xfId="0" applyFont="1" applyAlignment="1" applyProtection="1">
      <alignment vertical="top"/>
      <protection locked="0"/>
    </xf>
    <xf numFmtId="0" fontId="9" fillId="0" borderId="0" xfId="63" applyFont="1"/>
    <xf numFmtId="167" fontId="9" fillId="0" borderId="0" xfId="64" applyNumberFormat="1" applyFont="1"/>
    <xf numFmtId="0" fontId="11" fillId="0" borderId="0" xfId="63" applyFont="1"/>
    <xf numFmtId="167" fontId="9" fillId="0" borderId="0" xfId="64" applyNumberFormat="1" applyFont="1" applyFill="1"/>
    <xf numFmtId="0" fontId="9" fillId="0" borderId="15" xfId="63" applyFont="1" applyBorder="1"/>
    <xf numFmtId="44" fontId="11" fillId="0" borderId="0" xfId="0" applyNumberFormat="1" applyFont="1" applyAlignment="1">
      <alignment horizontal="center"/>
    </xf>
    <xf numFmtId="0" fontId="18" fillId="0" borderId="0" xfId="0" applyFont="1" applyAlignment="1">
      <alignment horizontal="right"/>
    </xf>
    <xf numFmtId="0" fontId="11" fillId="0" borderId="4" xfId="0" applyFont="1" applyBorder="1" applyAlignment="1">
      <alignment horizontal="left"/>
    </xf>
    <xf numFmtId="17" fontId="11" fillId="0" borderId="0" xfId="0" applyNumberFormat="1" applyFont="1" applyAlignment="1">
      <alignment horizontal="left"/>
    </xf>
    <xf numFmtId="9" fontId="9" fillId="0" borderId="0" xfId="0" applyNumberFormat="1" applyFont="1" applyAlignment="1">
      <alignment horizontal="center"/>
    </xf>
    <xf numFmtId="44" fontId="11" fillId="0" borderId="0" xfId="0" applyNumberFormat="1" applyFont="1"/>
    <xf numFmtId="0" fontId="11" fillId="0" borderId="0" xfId="0" quotePrefix="1" applyFont="1" applyAlignment="1">
      <alignment horizontal="right"/>
    </xf>
    <xf numFmtId="0" fontId="10" fillId="0" borderId="0" xfId="0" applyFont="1" applyAlignment="1">
      <alignment horizontal="center"/>
    </xf>
    <xf numFmtId="43" fontId="9" fillId="5" borderId="16" xfId="1" applyFont="1" applyFill="1" applyBorder="1"/>
    <xf numFmtId="43" fontId="9" fillId="5" borderId="15" xfId="1" applyFont="1" applyFill="1" applyBorder="1"/>
    <xf numFmtId="10" fontId="9" fillId="5" borderId="15" xfId="54" applyNumberFormat="1" applyFont="1" applyFill="1" applyBorder="1"/>
    <xf numFmtId="167" fontId="11" fillId="5" borderId="15" xfId="64" applyNumberFormat="1" applyFont="1" applyFill="1" applyBorder="1"/>
    <xf numFmtId="43" fontId="11" fillId="5" borderId="15" xfId="1" applyFont="1" applyFill="1" applyBorder="1"/>
    <xf numFmtId="10" fontId="11" fillId="5" borderId="15" xfId="54" applyNumberFormat="1" applyFont="1" applyFill="1" applyBorder="1"/>
    <xf numFmtId="43" fontId="9" fillId="5" borderId="15" xfId="1" applyFont="1" applyFill="1" applyBorder="1" applyAlignment="1"/>
    <xf numFmtId="44" fontId="9" fillId="5" borderId="4" xfId="0" applyNumberFormat="1" applyFont="1" applyFill="1" applyBorder="1"/>
    <xf numFmtId="44" fontId="9" fillId="5" borderId="11" xfId="0" applyNumberFormat="1" applyFont="1" applyFill="1" applyBorder="1"/>
    <xf numFmtId="0" fontId="11" fillId="8" borderId="0" xfId="0" applyFont="1" applyFill="1" applyAlignment="1" applyProtection="1">
      <alignment vertical="top"/>
      <protection locked="0"/>
    </xf>
    <xf numFmtId="43" fontId="9" fillId="7" borderId="4" xfId="1" applyFont="1" applyFill="1" applyBorder="1" applyProtection="1">
      <protection locked="0"/>
    </xf>
    <xf numFmtId="43" fontId="9" fillId="7" borderId="11" xfId="1" applyFont="1" applyFill="1" applyBorder="1" applyProtection="1">
      <protection locked="0"/>
    </xf>
    <xf numFmtId="43" fontId="9" fillId="7" borderId="0" xfId="1" applyFont="1" applyFill="1" applyAlignment="1" applyProtection="1">
      <alignment horizontal="right"/>
      <protection locked="0"/>
    </xf>
    <xf numFmtId="43" fontId="9" fillId="7" borderId="4" xfId="1" applyFont="1" applyFill="1" applyBorder="1" applyAlignment="1" applyProtection="1">
      <alignment horizontal="right"/>
      <protection locked="0"/>
    </xf>
    <xf numFmtId="167" fontId="9" fillId="7" borderId="11" xfId="1" applyNumberFormat="1" applyFont="1" applyFill="1" applyBorder="1" applyAlignment="1" applyProtection="1">
      <alignment horizontal="center"/>
      <protection locked="0"/>
    </xf>
    <xf numFmtId="167" fontId="9" fillId="7" borderId="4" xfId="1" applyNumberFormat="1" applyFont="1" applyFill="1" applyBorder="1" applyAlignment="1" applyProtection="1">
      <alignment horizontal="center"/>
      <protection locked="0"/>
    </xf>
    <xf numFmtId="43" fontId="9" fillId="5" borderId="4" xfId="1" applyFont="1" applyFill="1" applyBorder="1" applyProtection="1"/>
    <xf numFmtId="43" fontId="9" fillId="5" borderId="11" xfId="1" applyFont="1" applyFill="1" applyBorder="1" applyProtection="1"/>
    <xf numFmtId="43" fontId="9" fillId="5" borderId="1" xfId="1" applyFont="1" applyFill="1" applyBorder="1" applyProtection="1"/>
    <xf numFmtId="43" fontId="9" fillId="5" borderId="4" xfId="1" applyFont="1" applyFill="1" applyBorder="1" applyAlignment="1">
      <alignment horizontal="right"/>
    </xf>
    <xf numFmtId="43" fontId="9" fillId="5" borderId="0" xfId="1" applyFont="1" applyFill="1" applyAlignment="1">
      <alignment horizontal="right"/>
    </xf>
    <xf numFmtId="43" fontId="9" fillId="5" borderId="0" xfId="1" applyFont="1" applyFill="1" applyBorder="1" applyAlignment="1">
      <alignment horizontal="right"/>
    </xf>
    <xf numFmtId="43" fontId="9" fillId="5" borderId="11" xfId="1" applyFont="1" applyFill="1" applyBorder="1"/>
    <xf numFmtId="165" fontId="11" fillId="5" borderId="8" xfId="0" applyNumberFormat="1" applyFont="1" applyFill="1" applyBorder="1" applyAlignment="1">
      <alignment horizontal="center"/>
    </xf>
    <xf numFmtId="43" fontId="9" fillId="5" borderId="3" xfId="1" applyFont="1" applyFill="1" applyBorder="1"/>
    <xf numFmtId="43" fontId="9" fillId="5" borderId="3" xfId="1" applyFont="1" applyFill="1" applyBorder="1" applyAlignment="1">
      <alignment horizontal="center"/>
    </xf>
    <xf numFmtId="43" fontId="9" fillId="5" borderId="3" xfId="1" applyFont="1" applyFill="1" applyBorder="1" applyProtection="1"/>
    <xf numFmtId="43" fontId="9" fillId="5" borderId="14" xfId="1" applyFont="1" applyFill="1" applyBorder="1" applyProtection="1"/>
    <xf numFmtId="43" fontId="9" fillId="5" borderId="13" xfId="1" applyFont="1" applyFill="1" applyBorder="1" applyProtection="1"/>
    <xf numFmtId="43" fontId="9" fillId="5" borderId="10" xfId="1" applyFont="1" applyFill="1" applyBorder="1" applyProtection="1"/>
    <xf numFmtId="43" fontId="9" fillId="5" borderId="0" xfId="1" applyFont="1" applyFill="1" applyBorder="1" applyProtection="1"/>
    <xf numFmtId="43" fontId="11" fillId="5" borderId="5" xfId="1" applyFont="1" applyFill="1" applyBorder="1" applyProtection="1"/>
    <xf numFmtId="43" fontId="11" fillId="5" borderId="19" xfId="1" applyFont="1" applyFill="1" applyBorder="1"/>
    <xf numFmtId="0" fontId="9" fillId="0" borderId="19" xfId="63" applyFont="1" applyBorder="1"/>
    <xf numFmtId="167" fontId="11" fillId="0" borderId="19" xfId="64" applyNumberFormat="1" applyFont="1" applyFill="1" applyBorder="1" applyAlignment="1">
      <alignment horizontal="center" vertical="top" wrapText="1"/>
    </xf>
    <xf numFmtId="0" fontId="11" fillId="0" borderId="19" xfId="0" applyFont="1" applyBorder="1" applyAlignment="1">
      <alignment horizontal="center" vertical="top" wrapText="1"/>
    </xf>
    <xf numFmtId="43" fontId="9" fillId="5" borderId="19" xfId="1" applyFont="1" applyFill="1" applyBorder="1" applyAlignment="1"/>
    <xf numFmtId="43" fontId="9" fillId="5" borderId="19" xfId="1" applyFont="1" applyFill="1" applyBorder="1"/>
    <xf numFmtId="10" fontId="9" fillId="5" borderId="19" xfId="54" applyNumberFormat="1" applyFont="1" applyFill="1" applyBorder="1"/>
    <xf numFmtId="43" fontId="19" fillId="5" borderId="19" xfId="1" applyFont="1" applyFill="1" applyBorder="1"/>
    <xf numFmtId="9" fontId="9" fillId="0" borderId="0" xfId="0" applyNumberFormat="1" applyFont="1" applyAlignment="1" applyProtection="1">
      <alignment horizontal="center"/>
      <protection locked="0"/>
    </xf>
    <xf numFmtId="0" fontId="9" fillId="0" borderId="0" xfId="0" applyFont="1" applyAlignment="1" applyProtection="1">
      <alignment horizontal="center"/>
      <protection locked="0"/>
    </xf>
    <xf numFmtId="10" fontId="9" fillId="0" borderId="0" xfId="54" applyNumberFormat="1" applyFont="1" applyBorder="1" applyProtection="1">
      <protection locked="0"/>
    </xf>
    <xf numFmtId="44" fontId="9" fillId="7" borderId="4" xfId="0" applyNumberFormat="1" applyFont="1" applyFill="1" applyBorder="1" applyProtection="1">
      <protection locked="0"/>
    </xf>
    <xf numFmtId="44" fontId="9" fillId="7" borderId="11" xfId="0" applyNumberFormat="1" applyFont="1" applyFill="1" applyBorder="1" applyProtection="1">
      <protection locked="0"/>
    </xf>
    <xf numFmtId="0" fontId="9" fillId="0" borderId="0" xfId="63" applyFont="1" applyProtection="1">
      <protection locked="0"/>
    </xf>
    <xf numFmtId="0" fontId="11" fillId="0" borderId="0" xfId="63" applyFont="1" applyAlignment="1" applyProtection="1">
      <alignment horizontal="center" vertical="top" wrapText="1"/>
      <protection locked="0"/>
    </xf>
    <xf numFmtId="0" fontId="11" fillId="0" borderId="0" xfId="63" applyFont="1" applyAlignment="1" applyProtection="1">
      <alignment horizontal="center" wrapText="1"/>
      <protection locked="0"/>
    </xf>
    <xf numFmtId="43" fontId="11" fillId="7" borderId="16" xfId="1" applyFont="1" applyFill="1" applyBorder="1" applyAlignment="1" applyProtection="1">
      <protection locked="0"/>
    </xf>
    <xf numFmtId="0" fontId="9" fillId="7" borderId="15" xfId="63" applyFont="1" applyFill="1" applyBorder="1" applyProtection="1">
      <protection locked="0"/>
    </xf>
    <xf numFmtId="43" fontId="9" fillId="7" borderId="15" xfId="1" applyFont="1" applyFill="1" applyBorder="1" applyProtection="1">
      <protection locked="0"/>
    </xf>
    <xf numFmtId="43" fontId="9" fillId="7" borderId="15" xfId="1" applyFont="1" applyFill="1" applyBorder="1" applyAlignment="1" applyProtection="1">
      <protection locked="0"/>
    </xf>
    <xf numFmtId="167" fontId="9" fillId="7" borderId="15" xfId="64" applyNumberFormat="1" applyFont="1" applyFill="1" applyBorder="1" applyProtection="1">
      <protection locked="0"/>
    </xf>
    <xf numFmtId="10" fontId="9" fillId="7" borderId="15" xfId="54" applyNumberFormat="1" applyFont="1" applyFill="1" applyBorder="1" applyProtection="1">
      <protection locked="0"/>
    </xf>
    <xf numFmtId="0" fontId="9" fillId="7" borderId="19" xfId="63" applyFont="1" applyFill="1" applyBorder="1" applyProtection="1">
      <protection locked="0"/>
    </xf>
    <xf numFmtId="43" fontId="9" fillId="7" borderId="19" xfId="1" applyFont="1" applyFill="1" applyBorder="1" applyProtection="1">
      <protection locked="0"/>
    </xf>
    <xf numFmtId="10" fontId="9" fillId="7" borderId="19" xfId="54" applyNumberFormat="1" applyFont="1" applyFill="1" applyBorder="1" applyProtection="1">
      <protection locked="0"/>
    </xf>
    <xf numFmtId="17" fontId="11" fillId="0" borderId="4" xfId="0" applyNumberFormat="1" applyFont="1" applyBorder="1" applyAlignment="1">
      <alignment horizontal="left"/>
    </xf>
    <xf numFmtId="0" fontId="9" fillId="0" borderId="0" xfId="2" applyFont="1" applyAlignment="1">
      <alignment horizontal="left"/>
    </xf>
    <xf numFmtId="0" fontId="9" fillId="0" borderId="0" xfId="0" applyFont="1" applyAlignment="1">
      <alignment horizontal="right"/>
    </xf>
    <xf numFmtId="0" fontId="11" fillId="0" borderId="0" xfId="0" applyFont="1" applyAlignment="1">
      <alignment horizontal="right"/>
    </xf>
    <xf numFmtId="0" fontId="9" fillId="8" borderId="1" xfId="0" applyFont="1" applyFill="1" applyBorder="1" applyAlignment="1">
      <alignment horizontal="center"/>
    </xf>
    <xf numFmtId="44" fontId="9" fillId="8" borderId="1" xfId="0" applyNumberFormat="1" applyFont="1" applyFill="1" applyBorder="1"/>
    <xf numFmtId="10" fontId="9" fillId="8" borderId="1" xfId="0" applyNumberFormat="1" applyFont="1" applyFill="1" applyBorder="1" applyAlignment="1">
      <alignment horizontal="center"/>
    </xf>
    <xf numFmtId="44" fontId="9" fillId="8" borderId="4" xfId="0" applyNumberFormat="1" applyFont="1" applyFill="1" applyBorder="1" applyAlignment="1">
      <alignment horizontal="center"/>
    </xf>
    <xf numFmtId="0" fontId="11" fillId="3" borderId="0" xfId="0" applyFont="1" applyFill="1" applyAlignment="1">
      <alignment horizontal="left"/>
    </xf>
    <xf numFmtId="43" fontId="9" fillId="5" borderId="23" xfId="1" applyFont="1" applyFill="1" applyBorder="1" applyProtection="1"/>
    <xf numFmtId="43" fontId="11" fillId="5" borderId="8" xfId="1" applyFont="1" applyFill="1" applyBorder="1" applyAlignment="1">
      <alignment horizontal="center"/>
    </xf>
    <xf numFmtId="0" fontId="21" fillId="0" borderId="0" xfId="3" applyFont="1" applyAlignment="1">
      <alignment horizontal="right"/>
    </xf>
    <xf numFmtId="0" fontId="17" fillId="0" borderId="0" xfId="0" applyFont="1" applyAlignment="1">
      <alignment horizontal="right"/>
    </xf>
    <xf numFmtId="0" fontId="9" fillId="0" borderId="4" xfId="0" applyFont="1" applyBorder="1"/>
    <xf numFmtId="0" fontId="22" fillId="0" borderId="0" xfId="0" applyFont="1"/>
    <xf numFmtId="0" fontId="22" fillId="3" borderId="0" xfId="0" applyFont="1" applyFill="1"/>
    <xf numFmtId="43" fontId="24" fillId="3" borderId="0" xfId="1" applyFont="1" applyFill="1"/>
    <xf numFmtId="43" fontId="24" fillId="3" borderId="0" xfId="1" applyFont="1" applyFill="1" applyBorder="1" applyProtection="1"/>
    <xf numFmtId="43" fontId="24" fillId="0" borderId="0" xfId="1" applyFont="1" applyFill="1" applyProtection="1"/>
    <xf numFmtId="43" fontId="23" fillId="0" borderId="0" xfId="1" applyFont="1" applyFill="1" applyAlignment="1" applyProtection="1">
      <alignment horizontal="left"/>
    </xf>
    <xf numFmtId="43" fontId="9" fillId="0" borderId="0" xfId="1" applyFont="1"/>
    <xf numFmtId="43" fontId="11" fillId="0" borderId="0" xfId="1" applyFont="1" applyAlignment="1">
      <alignment horizontal="center"/>
    </xf>
    <xf numFmtId="43" fontId="11" fillId="0" borderId="4" xfId="1" applyFont="1" applyBorder="1" applyAlignment="1">
      <alignment horizontal="center"/>
    </xf>
    <xf numFmtId="43" fontId="9" fillId="8" borderId="0" xfId="1" applyFont="1" applyFill="1"/>
    <xf numFmtId="43" fontId="9" fillId="0" borderId="0" xfId="1" applyFont="1" applyAlignment="1">
      <alignment horizontal="center"/>
    </xf>
    <xf numFmtId="43" fontId="11" fillId="5" borderId="11" xfId="1" applyFont="1" applyFill="1" applyBorder="1"/>
    <xf numFmtId="43" fontId="11" fillId="0" borderId="0" xfId="1" applyFont="1"/>
    <xf numFmtId="43" fontId="11" fillId="5" borderId="22" xfId="1" applyFont="1" applyFill="1" applyBorder="1"/>
    <xf numFmtId="0" fontId="11" fillId="0" borderId="0" xfId="63" applyFont="1" applyAlignment="1">
      <alignment horizontal="left"/>
    </xf>
    <xf numFmtId="43" fontId="11" fillId="0" borderId="0" xfId="1" applyFont="1" applyFill="1" applyBorder="1"/>
    <xf numFmtId="43" fontId="9" fillId="8" borderId="0" xfId="1" applyFont="1" applyFill="1" applyBorder="1"/>
    <xf numFmtId="0" fontId="10" fillId="0" borderId="0" xfId="0" applyFont="1"/>
    <xf numFmtId="44" fontId="11" fillId="7" borderId="0" xfId="0" applyNumberFormat="1" applyFont="1" applyFill="1"/>
    <xf numFmtId="0" fontId="11" fillId="0" borderId="0" xfId="63" applyFont="1" applyAlignment="1">
      <alignment horizontal="right"/>
    </xf>
    <xf numFmtId="43" fontId="9" fillId="0" borderId="0" xfId="1" quotePrefix="1" applyFont="1" applyFill="1" applyBorder="1" applyAlignment="1" applyProtection="1">
      <alignment horizontal="center"/>
      <protection locked="0"/>
    </xf>
    <xf numFmtId="43" fontId="9" fillId="7" borderId="3" xfId="1" applyFont="1" applyFill="1" applyBorder="1" applyProtection="1">
      <protection locked="0"/>
    </xf>
    <xf numFmtId="43" fontId="9" fillId="7" borderId="12" xfId="1" applyFont="1" applyFill="1" applyBorder="1" applyProtection="1">
      <protection locked="0"/>
    </xf>
    <xf numFmtId="43" fontId="9" fillId="0" borderId="0" xfId="1" applyFont="1" applyFill="1" applyAlignment="1" applyProtection="1">
      <protection locked="0"/>
    </xf>
    <xf numFmtId="43" fontId="11" fillId="5" borderId="1" xfId="1" applyFont="1" applyFill="1" applyBorder="1"/>
    <xf numFmtId="0" fontId="11" fillId="0" borderId="0" xfId="63" applyFont="1" applyAlignment="1">
      <alignment horizontal="center"/>
    </xf>
    <xf numFmtId="165" fontId="9" fillId="5" borderId="0" xfId="0" applyNumberFormat="1" applyFont="1" applyFill="1" applyAlignment="1">
      <alignment horizontal="right"/>
    </xf>
    <xf numFmtId="43" fontId="9" fillId="9" borderId="0" xfId="1" applyFont="1" applyFill="1" applyBorder="1" applyAlignment="1" applyProtection="1">
      <alignment horizontal="right"/>
    </xf>
    <xf numFmtId="43" fontId="9" fillId="9" borderId="4" xfId="1" applyFont="1" applyFill="1" applyBorder="1" applyAlignment="1">
      <alignment horizontal="right"/>
    </xf>
    <xf numFmtId="0" fontId="11" fillId="3" borderId="0" xfId="0" quotePrefix="1" applyFont="1" applyFill="1" applyAlignment="1">
      <alignment horizontal="left"/>
    </xf>
    <xf numFmtId="43" fontId="9" fillId="3" borderId="0" xfId="1" applyFont="1" applyFill="1" applyAlignment="1" applyProtection="1">
      <alignment horizontal="center"/>
    </xf>
    <xf numFmtId="43" fontId="11" fillId="5" borderId="5" xfId="1" applyFont="1" applyFill="1" applyBorder="1"/>
    <xf numFmtId="170" fontId="11" fillId="5" borderId="19" xfId="1" applyNumberFormat="1" applyFont="1" applyFill="1" applyBorder="1"/>
    <xf numFmtId="165" fontId="9" fillId="5" borderId="19" xfId="54" applyNumberFormat="1" applyFont="1" applyFill="1" applyBorder="1"/>
    <xf numFmtId="0" fontId="11" fillId="0" borderId="0" xfId="63" applyFont="1" applyProtection="1">
      <protection locked="0"/>
    </xf>
    <xf numFmtId="0" fontId="11" fillId="5" borderId="0" xfId="0" applyFont="1" applyFill="1" applyAlignment="1">
      <alignment horizontal="center"/>
    </xf>
    <xf numFmtId="39" fontId="11" fillId="0" borderId="2" xfId="0" applyNumberFormat="1" applyFont="1" applyBorder="1" applyAlignment="1">
      <alignment horizontal="center" vertical="center"/>
    </xf>
    <xf numFmtId="44" fontId="11" fillId="7" borderId="0" xfId="0" applyNumberFormat="1" applyFont="1" applyFill="1" applyAlignment="1">
      <alignment horizontal="center"/>
    </xf>
    <xf numFmtId="44" fontId="11" fillId="8" borderId="0" xfId="0" applyNumberFormat="1" applyFont="1" applyFill="1" applyAlignment="1">
      <alignment horizontal="center"/>
    </xf>
    <xf numFmtId="0" fontId="25" fillId="0" borderId="0" xfId="0" applyFont="1" applyAlignment="1">
      <alignment horizontal="left"/>
    </xf>
    <xf numFmtId="0" fontId="26" fillId="0" borderId="0" xfId="0" applyFont="1"/>
    <xf numFmtId="0" fontId="26" fillId="0" borderId="0" xfId="0" applyFont="1" applyAlignment="1">
      <alignment wrapText="1"/>
    </xf>
    <xf numFmtId="0" fontId="0" fillId="0" borderId="0" xfId="0" applyAlignment="1">
      <alignment wrapText="1"/>
    </xf>
    <xf numFmtId="0" fontId="27" fillId="0" borderId="0" xfId="0" applyFont="1" applyAlignment="1">
      <alignment wrapText="1"/>
    </xf>
    <xf numFmtId="0" fontId="9" fillId="9" borderId="1" xfId="0" applyFont="1" applyFill="1" applyBorder="1" applyAlignment="1">
      <alignment horizontal="center"/>
    </xf>
    <xf numFmtId="169" fontId="9" fillId="9" borderId="0" xfId="1" applyNumberFormat="1" applyFont="1" applyFill="1" applyAlignment="1" applyProtection="1">
      <alignment horizontal="center"/>
    </xf>
    <xf numFmtId="170" fontId="9" fillId="9" borderId="0" xfId="1" applyNumberFormat="1" applyFont="1" applyFill="1" applyAlignment="1" applyProtection="1">
      <alignment horizontal="center"/>
    </xf>
    <xf numFmtId="43" fontId="11" fillId="5" borderId="8" xfId="1" applyFont="1" applyFill="1" applyBorder="1" applyAlignment="1" applyProtection="1">
      <alignment horizontal="center"/>
    </xf>
    <xf numFmtId="43" fontId="9" fillId="9" borderId="0" xfId="1" applyFont="1" applyFill="1" applyAlignment="1" applyProtection="1">
      <alignment horizontal="center"/>
    </xf>
    <xf numFmtId="43" fontId="9" fillId="9" borderId="3" xfId="1" applyFont="1" applyFill="1" applyBorder="1" applyAlignment="1" applyProtection="1"/>
    <xf numFmtId="43" fontId="9" fillId="9" borderId="3" xfId="1" applyFont="1" applyFill="1" applyBorder="1" applyAlignment="1" applyProtection="1">
      <alignment horizontal="right"/>
    </xf>
    <xf numFmtId="167" fontId="9" fillId="3" borderId="11" xfId="1" applyNumberFormat="1" applyFont="1" applyFill="1" applyBorder="1" applyAlignment="1" applyProtection="1">
      <alignment horizontal="center"/>
    </xf>
    <xf numFmtId="0" fontId="9" fillId="3" borderId="0" xfId="2" applyFont="1" applyFill="1" applyAlignment="1">
      <alignment horizontal="left"/>
    </xf>
    <xf numFmtId="165" fontId="9" fillId="3" borderId="0" xfId="0" applyNumberFormat="1" applyFont="1" applyFill="1" applyAlignment="1">
      <alignment horizontal="right"/>
    </xf>
    <xf numFmtId="0" fontId="0" fillId="3" borderId="0" xfId="0" applyFill="1"/>
    <xf numFmtId="0" fontId="30" fillId="0" borderId="0" xfId="0" applyFont="1" applyAlignment="1">
      <alignment wrapText="1"/>
    </xf>
    <xf numFmtId="0" fontId="26" fillId="7" borderId="0" xfId="0" applyFont="1" applyFill="1" applyAlignment="1">
      <alignment wrapText="1"/>
    </xf>
    <xf numFmtId="0" fontId="26" fillId="5" borderId="0" xfId="0" applyFont="1" applyFill="1" applyAlignment="1">
      <alignment wrapText="1"/>
    </xf>
    <xf numFmtId="0" fontId="26" fillId="11" borderId="0" xfId="0" applyFont="1" applyFill="1" applyAlignment="1">
      <alignment wrapText="1"/>
    </xf>
    <xf numFmtId="0" fontId="31" fillId="0" borderId="0" xfId="0" applyFont="1" applyAlignment="1">
      <alignment wrapText="1"/>
    </xf>
    <xf numFmtId="0" fontId="32" fillId="2" borderId="0" xfId="0" applyFont="1" applyFill="1" applyAlignment="1">
      <alignment horizontal="center"/>
    </xf>
    <xf numFmtId="0" fontId="33" fillId="0" borderId="0" xfId="0" applyFont="1"/>
    <xf numFmtId="0" fontId="27" fillId="0" borderId="0" xfId="0" applyFont="1"/>
    <xf numFmtId="0" fontId="0" fillId="0" borderId="0" xfId="0" applyProtection="1">
      <protection locked="0"/>
    </xf>
    <xf numFmtId="0" fontId="26" fillId="0" borderId="0" xfId="0" applyFont="1" applyProtection="1">
      <protection locked="0"/>
    </xf>
    <xf numFmtId="43" fontId="9" fillId="5" borderId="0" xfId="0" applyNumberFormat="1" applyFont="1" applyFill="1" applyAlignment="1">
      <alignment horizontal="left"/>
    </xf>
    <xf numFmtId="43" fontId="9" fillId="12" borderId="3" xfId="1" applyFont="1" applyFill="1" applyBorder="1" applyAlignment="1" applyProtection="1">
      <alignment horizontal="right"/>
    </xf>
    <xf numFmtId="0" fontId="9" fillId="12" borderId="0" xfId="0" applyFont="1" applyFill="1" applyAlignment="1">
      <alignment horizontal="center"/>
    </xf>
    <xf numFmtId="165" fontId="9" fillId="12" borderId="0" xfId="0" applyNumberFormat="1" applyFont="1" applyFill="1" applyAlignment="1">
      <alignment horizontal="right"/>
    </xf>
    <xf numFmtId="165" fontId="9" fillId="12" borderId="0" xfId="0" applyNumberFormat="1" applyFont="1" applyFill="1" applyAlignment="1">
      <alignment horizontal="center"/>
    </xf>
    <xf numFmtId="43" fontId="9" fillId="12" borderId="0" xfId="1" applyFont="1" applyFill="1" applyAlignment="1">
      <alignment horizontal="center"/>
    </xf>
    <xf numFmtId="0" fontId="9" fillId="12" borderId="0" xfId="0" applyFont="1" applyFill="1"/>
    <xf numFmtId="43" fontId="9" fillId="12" borderId="3" xfId="1" applyFont="1" applyFill="1" applyBorder="1" applyProtection="1"/>
    <xf numFmtId="0" fontId="36" fillId="0" borderId="0" xfId="0" applyFont="1"/>
    <xf numFmtId="0" fontId="35" fillId="0" borderId="0" xfId="49" applyFont="1"/>
    <xf numFmtId="167" fontId="9" fillId="0" borderId="11" xfId="1" applyNumberFormat="1" applyFont="1" applyFill="1" applyBorder="1" applyAlignment="1" applyProtection="1">
      <alignment horizontal="center"/>
    </xf>
    <xf numFmtId="43" fontId="9" fillId="0" borderId="3" xfId="1" applyFont="1" applyFill="1" applyBorder="1" applyProtection="1"/>
    <xf numFmtId="43" fontId="9" fillId="0" borderId="3" xfId="1" applyFont="1" applyFill="1" applyBorder="1" applyAlignment="1" applyProtection="1">
      <alignment horizontal="right"/>
    </xf>
    <xf numFmtId="165" fontId="18" fillId="0" borderId="0" xfId="0" applyNumberFormat="1" applyFont="1" applyAlignment="1">
      <alignment horizontal="right"/>
    </xf>
    <xf numFmtId="165" fontId="18" fillId="0" borderId="0" xfId="0" applyNumberFormat="1" applyFont="1" applyAlignment="1">
      <alignment horizontal="center"/>
    </xf>
    <xf numFmtId="0" fontId="37" fillId="0" borderId="0" xfId="0" applyFont="1" applyAlignment="1">
      <alignment horizontal="left"/>
    </xf>
    <xf numFmtId="0" fontId="38" fillId="0" borderId="0" xfId="0" applyFont="1" applyAlignment="1">
      <alignment horizontal="right"/>
    </xf>
    <xf numFmtId="43" fontId="38" fillId="0" borderId="24" xfId="0" applyNumberFormat="1" applyFont="1" applyBorder="1"/>
    <xf numFmtId="39" fontId="37" fillId="0" borderId="0" xfId="0" applyNumberFormat="1" applyFont="1"/>
    <xf numFmtId="0" fontId="37" fillId="0" borderId="0" xfId="0" applyFont="1"/>
    <xf numFmtId="43" fontId="38" fillId="0" borderId="25" xfId="29" applyFont="1" applyFill="1" applyBorder="1" applyProtection="1"/>
    <xf numFmtId="39" fontId="38" fillId="0" borderId="0" xfId="0" applyNumberFormat="1" applyFont="1" applyAlignment="1">
      <alignment horizontal="center"/>
    </xf>
    <xf numFmtId="44" fontId="38" fillId="0" borderId="25" xfId="0" applyNumberFormat="1" applyFont="1" applyBorder="1"/>
    <xf numFmtId="0" fontId="38" fillId="0" borderId="0" xfId="0" applyFont="1" applyAlignment="1">
      <alignment horizontal="center"/>
    </xf>
    <xf numFmtId="0" fontId="27" fillId="0" borderId="0" xfId="0" quotePrefix="1" applyFont="1" applyAlignment="1">
      <alignment horizontal="left"/>
    </xf>
    <xf numFmtId="0" fontId="39" fillId="0" borderId="0" xfId="0" applyFont="1" applyAlignment="1">
      <alignment horizontal="center"/>
    </xf>
    <xf numFmtId="0" fontId="37" fillId="0" borderId="0" xfId="0" applyFont="1" applyAlignment="1">
      <alignment horizontal="center"/>
    </xf>
    <xf numFmtId="44" fontId="38" fillId="0" borderId="0" xfId="0" applyNumberFormat="1" applyFont="1"/>
    <xf numFmtId="0" fontId="40" fillId="0" borderId="0" xfId="0" applyFont="1" applyAlignment="1">
      <alignment horizontal="left"/>
    </xf>
    <xf numFmtId="174" fontId="38" fillId="9" borderId="0" xfId="0" applyNumberFormat="1" applyFont="1" applyFill="1" applyAlignment="1">
      <alignment horizontal="center"/>
    </xf>
    <xf numFmtId="44" fontId="37" fillId="0" borderId="3" xfId="0" applyNumberFormat="1" applyFont="1" applyBorder="1"/>
    <xf numFmtId="44" fontId="37" fillId="0" borderId="23" xfId="0" applyNumberFormat="1" applyFont="1" applyBorder="1"/>
    <xf numFmtId="43" fontId="38" fillId="0" borderId="0" xfId="0" applyNumberFormat="1" applyFont="1"/>
    <xf numFmtId="43" fontId="38" fillId="0" borderId="26" xfId="0" applyNumberFormat="1" applyFont="1" applyBorder="1"/>
    <xf numFmtId="43" fontId="38" fillId="0" borderId="8" xfId="29" applyFont="1" applyFill="1" applyBorder="1" applyProtection="1"/>
    <xf numFmtId="44" fontId="38" fillId="0" borderId="8" xfId="0" applyNumberFormat="1" applyFont="1" applyBorder="1"/>
    <xf numFmtId="0" fontId="42" fillId="0" borderId="0" xfId="0" applyFont="1"/>
    <xf numFmtId="39" fontId="7" fillId="0" borderId="0" xfId="0" applyNumberFormat="1" applyFont="1"/>
    <xf numFmtId="0" fontId="38" fillId="0" borderId="0" xfId="0" applyFont="1"/>
    <xf numFmtId="43" fontId="38" fillId="0" borderId="0" xfId="0" applyNumberFormat="1" applyFont="1" applyAlignment="1">
      <alignment horizontal="center"/>
    </xf>
    <xf numFmtId="3" fontId="37" fillId="0" borderId="0" xfId="0" applyNumberFormat="1" applyFont="1"/>
    <xf numFmtId="43" fontId="37" fillId="0" borderId="0" xfId="0" applyNumberFormat="1" applyFont="1"/>
    <xf numFmtId="43" fontId="37" fillId="3" borderId="0" xfId="0" applyNumberFormat="1" applyFont="1" applyFill="1"/>
    <xf numFmtId="0" fontId="40" fillId="0" borderId="0" xfId="0" applyFont="1"/>
    <xf numFmtId="0" fontId="37" fillId="0" borderId="4" xfId="0" applyFont="1" applyBorder="1"/>
    <xf numFmtId="43" fontId="38" fillId="13" borderId="0" xfId="29" applyFont="1" applyFill="1" applyAlignment="1" applyProtection="1">
      <alignment horizontal="center"/>
    </xf>
    <xf numFmtId="0" fontId="37" fillId="0" borderId="11" xfId="0" applyFont="1" applyBorder="1"/>
    <xf numFmtId="43" fontId="38" fillId="14" borderId="0" xfId="29" applyFont="1" applyFill="1" applyAlignment="1" applyProtection="1">
      <alignment horizontal="center"/>
    </xf>
    <xf numFmtId="43" fontId="38" fillId="4" borderId="4" xfId="1" applyFont="1" applyFill="1" applyBorder="1" applyProtection="1"/>
    <xf numFmtId="0" fontId="7" fillId="0" borderId="0" xfId="0" applyFont="1" applyProtection="1">
      <protection locked="0"/>
    </xf>
    <xf numFmtId="43" fontId="37" fillId="7" borderId="3" xfId="0" applyNumberFormat="1" applyFont="1" applyFill="1" applyBorder="1" applyProtection="1">
      <protection locked="0"/>
    </xf>
    <xf numFmtId="43" fontId="37" fillId="7" borderId="23" xfId="0" applyNumberFormat="1" applyFont="1" applyFill="1" applyBorder="1" applyProtection="1">
      <protection locked="0"/>
    </xf>
    <xf numFmtId="43" fontId="9" fillId="0" borderId="0" xfId="1" applyFont="1" applyAlignment="1"/>
    <xf numFmtId="0" fontId="9" fillId="10" borderId="0" xfId="63" applyFont="1" applyFill="1"/>
    <xf numFmtId="43" fontId="9" fillId="10" borderId="0" xfId="1" applyFont="1" applyFill="1"/>
    <xf numFmtId="0" fontId="9" fillId="15" borderId="0" xfId="3" applyFont="1" applyFill="1"/>
    <xf numFmtId="0" fontId="9" fillId="15" borderId="0" xfId="49" applyFont="1" applyFill="1" applyAlignment="1">
      <alignment horizontal="center"/>
    </xf>
    <xf numFmtId="168" fontId="9" fillId="15" borderId="0" xfId="49" applyNumberFormat="1" applyFont="1" applyFill="1"/>
    <xf numFmtId="0" fontId="9" fillId="15" borderId="0" xfId="49" applyFont="1" applyFill="1"/>
    <xf numFmtId="0" fontId="9" fillId="15" borderId="0" xfId="0" applyFont="1" applyFill="1"/>
    <xf numFmtId="0" fontId="35" fillId="15" borderId="0" xfId="49" applyFont="1" applyFill="1"/>
    <xf numFmtId="173" fontId="35" fillId="15" borderId="0" xfId="49" applyNumberFormat="1" applyFont="1" applyFill="1"/>
    <xf numFmtId="44" fontId="35" fillId="15" borderId="0" xfId="68" applyFont="1" applyFill="1"/>
    <xf numFmtId="44" fontId="26" fillId="15" borderId="0" xfId="68" applyFont="1" applyFill="1"/>
    <xf numFmtId="0" fontId="9" fillId="0" borderId="0" xfId="63" applyFont="1" applyAlignment="1">
      <alignment horizontal="left"/>
    </xf>
    <xf numFmtId="0" fontId="11" fillId="0" borderId="0" xfId="63" quotePrefix="1" applyFont="1"/>
    <xf numFmtId="0" fontId="11" fillId="8" borderId="27" xfId="63" applyFont="1" applyFill="1" applyBorder="1"/>
    <xf numFmtId="0" fontId="11" fillId="8" borderId="28" xfId="63" applyFont="1" applyFill="1" applyBorder="1"/>
    <xf numFmtId="0" fontId="11" fillId="0" borderId="28" xfId="63" applyFont="1" applyBorder="1"/>
    <xf numFmtId="0" fontId="11" fillId="5" borderId="28" xfId="0" applyFont="1" applyFill="1" applyBorder="1" applyAlignment="1">
      <alignment horizontal="center"/>
    </xf>
    <xf numFmtId="0" fontId="17" fillId="0" borderId="28" xfId="63" applyFont="1" applyBorder="1"/>
    <xf numFmtId="0" fontId="9" fillId="0" borderId="28" xfId="63" applyFont="1" applyBorder="1"/>
    <xf numFmtId="0" fontId="9" fillId="0" borderId="29" xfId="63" applyFont="1" applyBorder="1"/>
    <xf numFmtId="0" fontId="11" fillId="0" borderId="9" xfId="63" applyFont="1" applyBorder="1"/>
    <xf numFmtId="0" fontId="9" fillId="0" borderId="30" xfId="63" applyFont="1" applyBorder="1" applyProtection="1">
      <protection locked="0"/>
    </xf>
    <xf numFmtId="0" fontId="11" fillId="8" borderId="9" xfId="63" applyFont="1" applyFill="1" applyBorder="1"/>
    <xf numFmtId="0" fontId="9" fillId="0" borderId="30" xfId="63" applyFont="1" applyBorder="1"/>
    <xf numFmtId="167" fontId="17" fillId="0" borderId="30" xfId="64" applyNumberFormat="1" applyFont="1" applyFill="1" applyBorder="1" applyAlignment="1">
      <alignment horizontal="left"/>
    </xf>
    <xf numFmtId="10" fontId="9" fillId="6" borderId="30" xfId="54" applyNumberFormat="1" applyFont="1" applyFill="1" applyBorder="1" applyProtection="1"/>
    <xf numFmtId="170" fontId="11" fillId="5" borderId="15" xfId="1" applyNumberFormat="1" applyFont="1" applyFill="1" applyBorder="1"/>
    <xf numFmtId="0" fontId="9" fillId="0" borderId="9" xfId="0" applyFont="1" applyBorder="1" applyAlignment="1">
      <alignment horizontal="right"/>
    </xf>
    <xf numFmtId="0" fontId="9" fillId="0" borderId="30" xfId="0" applyFont="1" applyBorder="1"/>
    <xf numFmtId="0" fontId="11" fillId="0" borderId="9" xfId="0" quotePrefix="1" applyFont="1" applyBorder="1" applyAlignment="1">
      <alignment horizontal="right"/>
    </xf>
    <xf numFmtId="0" fontId="11" fillId="0" borderId="0" xfId="0" quotePrefix="1" applyFont="1"/>
    <xf numFmtId="44" fontId="10" fillId="0" borderId="0" xfId="0" applyNumberFormat="1" applyFont="1"/>
    <xf numFmtId="0" fontId="10" fillId="0" borderId="30" xfId="0" applyFont="1" applyBorder="1"/>
    <xf numFmtId="39" fontId="9" fillId="0" borderId="30" xfId="0" applyNumberFormat="1" applyFont="1" applyBorder="1"/>
    <xf numFmtId="44" fontId="11" fillId="5" borderId="17" xfId="0" applyNumberFormat="1" applyFont="1" applyFill="1" applyBorder="1"/>
    <xf numFmtId="44" fontId="9" fillId="5" borderId="0" xfId="0" applyNumberFormat="1" applyFont="1" applyFill="1"/>
    <xf numFmtId="10" fontId="9" fillId="0" borderId="0" xfId="0" applyNumberFormat="1" applyFont="1" applyAlignment="1">
      <alignment horizontal="center"/>
    </xf>
    <xf numFmtId="44" fontId="11" fillId="0" borderId="30" xfId="0" applyNumberFormat="1" applyFont="1" applyBorder="1"/>
    <xf numFmtId="44" fontId="11" fillId="5" borderId="30" xfId="0" applyNumberFormat="1" applyFont="1" applyFill="1" applyBorder="1"/>
    <xf numFmtId="0" fontId="11" fillId="0" borderId="9" xfId="0" quotePrefix="1" applyFont="1" applyBorder="1"/>
    <xf numFmtId="44" fontId="11" fillId="8" borderId="30" xfId="0" applyNumberFormat="1" applyFont="1" applyFill="1" applyBorder="1"/>
    <xf numFmtId="0" fontId="11" fillId="0" borderId="18" xfId="0" quotePrefix="1" applyFont="1" applyBorder="1" applyAlignment="1">
      <alignment horizontal="right"/>
    </xf>
    <xf numFmtId="0" fontId="11" fillId="0" borderId="4" xfId="0" applyFont="1" applyBorder="1"/>
    <xf numFmtId="0" fontId="9" fillId="0" borderId="4" xfId="0" applyFont="1" applyBorder="1" applyAlignment="1">
      <alignment horizontal="right"/>
    </xf>
    <xf numFmtId="44" fontId="11" fillId="5" borderId="31" xfId="0" applyNumberFormat="1" applyFont="1" applyFill="1" applyBorder="1"/>
    <xf numFmtId="0" fontId="11" fillId="7" borderId="15" xfId="0" quotePrefix="1" applyFont="1" applyFill="1" applyBorder="1" applyAlignment="1" applyProtection="1">
      <alignment wrapText="1"/>
      <protection locked="0"/>
    </xf>
    <xf numFmtId="0" fontId="11" fillId="2" borderId="15" xfId="0" quotePrefix="1" applyFont="1" applyFill="1" applyBorder="1" applyAlignment="1" applyProtection="1">
      <alignment wrapText="1"/>
      <protection locked="0"/>
    </xf>
    <xf numFmtId="0" fontId="37" fillId="0" borderId="0" xfId="0" applyFont="1" applyAlignment="1">
      <alignment wrapText="1"/>
    </xf>
    <xf numFmtId="0" fontId="35" fillId="0" borderId="0" xfId="0" applyFont="1"/>
    <xf numFmtId="173" fontId="35" fillId="0" borderId="0" xfId="0" applyNumberFormat="1" applyFont="1"/>
    <xf numFmtId="4" fontId="35" fillId="0" borderId="0" xfId="0" quotePrefix="1" applyNumberFormat="1" applyFont="1" applyAlignment="1">
      <alignment horizontal="center"/>
    </xf>
    <xf numFmtId="0" fontId="6" fillId="0" borderId="0" xfId="0" applyFont="1"/>
    <xf numFmtId="43" fontId="37" fillId="9" borderId="0" xfId="29" applyFont="1" applyFill="1" applyAlignment="1" applyProtection="1">
      <alignment horizontal="center"/>
    </xf>
    <xf numFmtId="43" fontId="17" fillId="0" borderId="0" xfId="1" applyFont="1" applyFill="1" applyBorder="1" applyProtection="1">
      <protection locked="0"/>
    </xf>
    <xf numFmtId="0" fontId="11" fillId="0" borderId="0" xfId="0" applyFont="1" applyAlignment="1">
      <alignment vertical="top" wrapText="1"/>
    </xf>
    <xf numFmtId="0" fontId="11" fillId="0" borderId="0" xfId="0" applyFont="1" applyAlignment="1" applyProtection="1">
      <alignment vertical="top" wrapText="1"/>
      <protection locked="0"/>
    </xf>
    <xf numFmtId="43" fontId="11" fillId="5" borderId="16" xfId="1" applyFont="1" applyFill="1" applyBorder="1"/>
    <xf numFmtId="10" fontId="11" fillId="5" borderId="16" xfId="54" applyNumberFormat="1" applyFont="1" applyFill="1" applyBorder="1"/>
    <xf numFmtId="165" fontId="9" fillId="5" borderId="15" xfId="54" applyNumberFormat="1" applyFont="1" applyFill="1" applyBorder="1"/>
    <xf numFmtId="0" fontId="9" fillId="16" borderId="0" xfId="63" applyFont="1" applyFill="1"/>
    <xf numFmtId="167" fontId="9" fillId="16" borderId="0" xfId="64" applyNumberFormat="1" applyFont="1" applyFill="1"/>
    <xf numFmtId="43" fontId="24" fillId="16" borderId="0" xfId="1" applyFont="1" applyFill="1" applyProtection="1"/>
    <xf numFmtId="44" fontId="10" fillId="16" borderId="0" xfId="0" applyNumberFormat="1" applyFont="1" applyFill="1"/>
    <xf numFmtId="0" fontId="10" fillId="16" borderId="0" xfId="0" applyFont="1" applyFill="1"/>
    <xf numFmtId="0" fontId="10" fillId="16" borderId="30" xfId="0" applyFont="1" applyFill="1" applyBorder="1"/>
    <xf numFmtId="0" fontId="7" fillId="0" borderId="15" xfId="0" applyFont="1" applyBorder="1" applyAlignment="1">
      <alignment wrapText="1"/>
    </xf>
    <xf numFmtId="0" fontId="7" fillId="7" borderId="15" xfId="0" applyFont="1" applyFill="1" applyBorder="1" applyAlignment="1">
      <alignment wrapText="1"/>
    </xf>
    <xf numFmtId="43" fontId="9" fillId="7" borderId="0" xfId="1" applyFont="1" applyFill="1" applyBorder="1" applyAlignment="1" applyProtection="1">
      <alignment horizontal="center"/>
      <protection locked="0"/>
    </xf>
    <xf numFmtId="43" fontId="11" fillId="0" borderId="0" xfId="1" applyFont="1" applyFill="1" applyProtection="1">
      <protection locked="0"/>
    </xf>
    <xf numFmtId="43" fontId="11" fillId="0" borderId="0" xfId="1" applyFont="1" applyFill="1" applyAlignment="1" applyProtection="1">
      <protection locked="0"/>
    </xf>
    <xf numFmtId="43" fontId="11" fillId="0" borderId="0" xfId="1" applyFont="1" applyFill="1" applyBorder="1" applyProtection="1">
      <protection locked="0"/>
    </xf>
    <xf numFmtId="0" fontId="9" fillId="7" borderId="15" xfId="113" applyFont="1" applyFill="1" applyBorder="1" applyProtection="1">
      <protection locked="0"/>
    </xf>
    <xf numFmtId="43" fontId="9" fillId="8" borderId="1" xfId="0" applyNumberFormat="1" applyFont="1" applyFill="1" applyBorder="1" applyAlignment="1">
      <alignment horizontal="center"/>
    </xf>
    <xf numFmtId="0" fontId="9" fillId="0" borderId="0" xfId="113" applyFont="1"/>
    <xf numFmtId="0" fontId="9" fillId="0" borderId="0" xfId="113" applyFont="1" applyAlignment="1">
      <alignment horizontal="left"/>
    </xf>
    <xf numFmtId="0" fontId="11" fillId="0" borderId="0" xfId="113" applyFont="1"/>
    <xf numFmtId="43" fontId="11" fillId="0" borderId="1" xfId="1" applyFont="1" applyFill="1" applyBorder="1"/>
    <xf numFmtId="0" fontId="46" fillId="0" borderId="0" xfId="0" applyFont="1" applyAlignment="1">
      <alignment wrapText="1"/>
    </xf>
    <xf numFmtId="0" fontId="47" fillId="0" borderId="0" xfId="67" applyFont="1"/>
    <xf numFmtId="0" fontId="48" fillId="0" borderId="0" xfId="0" applyFont="1" applyAlignment="1">
      <alignment horizontal="left"/>
    </xf>
    <xf numFmtId="0" fontId="39" fillId="0" borderId="15" xfId="0" applyFont="1" applyBorder="1" applyAlignment="1">
      <alignment horizontal="center" wrapText="1"/>
    </xf>
    <xf numFmtId="0" fontId="39" fillId="2" borderId="15" xfId="0" applyFont="1" applyFill="1" applyBorder="1" applyAlignment="1">
      <alignment horizontal="center" wrapText="1"/>
    </xf>
    <xf numFmtId="14" fontId="0" fillId="0" borderId="15" xfId="0" applyNumberFormat="1" applyBorder="1" applyAlignment="1">
      <alignment wrapText="1"/>
    </xf>
    <xf numFmtId="0" fontId="0" fillId="0" borderId="15" xfId="0" applyBorder="1" applyAlignment="1">
      <alignment wrapText="1"/>
    </xf>
    <xf numFmtId="0" fontId="0" fillId="7" borderId="15" xfId="0" applyFill="1" applyBorder="1" applyAlignment="1">
      <alignment wrapText="1"/>
    </xf>
    <xf numFmtId="16" fontId="0" fillId="0" borderId="15" xfId="0" applyNumberFormat="1" applyBorder="1" applyAlignment="1">
      <alignment wrapText="1"/>
    </xf>
    <xf numFmtId="0" fontId="30" fillId="0" borderId="0" xfId="0" applyFont="1"/>
    <xf numFmtId="44" fontId="22" fillId="3" borderId="0" xfId="0" applyNumberFormat="1" applyFont="1" applyFill="1"/>
    <xf numFmtId="0" fontId="17" fillId="0" borderId="0" xfId="63" applyFont="1"/>
    <xf numFmtId="0" fontId="26" fillId="0" borderId="0" xfId="0" applyFont="1" applyAlignment="1" applyProtection="1">
      <alignment wrapText="1"/>
      <protection locked="0"/>
    </xf>
    <xf numFmtId="44" fontId="0" fillId="0" borderId="0" xfId="68" applyFont="1" applyProtection="1">
      <protection locked="0"/>
    </xf>
    <xf numFmtId="168" fontId="36" fillId="0" borderId="0" xfId="49" applyNumberFormat="1" applyFont="1" applyProtection="1">
      <protection locked="0"/>
    </xf>
    <xf numFmtId="43" fontId="11" fillId="2" borderId="4" xfId="1" applyFont="1" applyFill="1" applyBorder="1" applyProtection="1">
      <protection locked="0"/>
    </xf>
    <xf numFmtId="0" fontId="11" fillId="0" borderId="6" xfId="0" applyFont="1" applyBorder="1"/>
    <xf numFmtId="165" fontId="11" fillId="7" borderId="6" xfId="105" applyNumberFormat="1" applyFont="1" applyFill="1" applyBorder="1" applyProtection="1">
      <protection locked="0"/>
    </xf>
    <xf numFmtId="165" fontId="11" fillId="5" borderId="6" xfId="105" applyNumberFormat="1" applyFont="1" applyFill="1" applyBorder="1"/>
    <xf numFmtId="44" fontId="9" fillId="5" borderId="7" xfId="4" applyFont="1" applyFill="1" applyBorder="1" applyProtection="1"/>
    <xf numFmtId="43" fontId="11" fillId="5" borderId="0" xfId="1" applyFont="1" applyFill="1" applyBorder="1"/>
    <xf numFmtId="43" fontId="9" fillId="18" borderId="0" xfId="1" applyFont="1" applyFill="1"/>
    <xf numFmtId="10" fontId="9" fillId="7" borderId="30" xfId="54" applyNumberFormat="1" applyFont="1" applyFill="1" applyBorder="1" applyProtection="1">
      <protection locked="0"/>
    </xf>
    <xf numFmtId="0" fontId="34" fillId="0" borderId="0" xfId="67" applyAlignment="1">
      <alignment wrapText="1"/>
    </xf>
    <xf numFmtId="44" fontId="9" fillId="0" borderId="0" xfId="0" applyNumberFormat="1" applyFont="1" applyProtection="1">
      <protection locked="0"/>
    </xf>
    <xf numFmtId="43" fontId="9" fillId="0" borderId="0" xfId="1" applyFont="1" applyFill="1" applyProtection="1">
      <protection locked="0"/>
    </xf>
    <xf numFmtId="0" fontId="9" fillId="0" borderId="0" xfId="0" applyFont="1" applyAlignment="1" applyProtection="1">
      <alignment horizontal="right"/>
      <protection locked="0"/>
    </xf>
    <xf numFmtId="170" fontId="9" fillId="0" borderId="0" xfId="0" applyNumberFormat="1" applyFont="1" applyProtection="1">
      <protection locked="0"/>
    </xf>
    <xf numFmtId="172" fontId="9" fillId="0" borderId="0" xfId="0" applyNumberFormat="1" applyFont="1" applyProtection="1">
      <protection locked="0"/>
    </xf>
    <xf numFmtId="0" fontId="9" fillId="2" borderId="15" xfId="0" quotePrefix="1" applyFont="1" applyFill="1" applyBorder="1" applyAlignment="1" applyProtection="1">
      <alignment wrapText="1"/>
      <protection locked="0"/>
    </xf>
    <xf numFmtId="0" fontId="9" fillId="0" borderId="0" xfId="0" applyFont="1" applyAlignment="1" applyProtection="1">
      <alignment wrapText="1"/>
      <protection locked="0"/>
    </xf>
    <xf numFmtId="0" fontId="9" fillId="0" borderId="0" xfId="113" applyFont="1" applyProtection="1">
      <protection locked="0"/>
    </xf>
    <xf numFmtId="0" fontId="38" fillId="0" borderId="0" xfId="0" applyFont="1" applyAlignment="1" applyProtection="1">
      <alignment horizontal="center"/>
      <protection locked="0"/>
    </xf>
    <xf numFmtId="43" fontId="0" fillId="0" borderId="0" xfId="29" applyFont="1" applyFill="1" applyProtection="1">
      <protection locked="0"/>
    </xf>
    <xf numFmtId="0" fontId="42" fillId="0" borderId="0" xfId="0" applyFont="1" applyProtection="1">
      <protection locked="0"/>
    </xf>
    <xf numFmtId="43" fontId="37" fillId="0" borderId="0" xfId="0" applyNumberFormat="1" applyFont="1" applyProtection="1">
      <protection locked="0"/>
    </xf>
    <xf numFmtId="166" fontId="38" fillId="0" borderId="0" xfId="0" applyNumberFormat="1" applyFont="1" applyProtection="1">
      <protection locked="0"/>
    </xf>
    <xf numFmtId="0" fontId="36" fillId="0" borderId="0" xfId="0" applyFont="1" applyProtection="1">
      <protection locked="0"/>
    </xf>
    <xf numFmtId="0" fontId="35" fillId="0" borderId="0" xfId="49" applyFont="1" applyProtection="1">
      <protection locked="0"/>
    </xf>
    <xf numFmtId="0" fontId="6" fillId="0" borderId="0" xfId="49" applyProtection="1">
      <protection locked="0"/>
    </xf>
    <xf numFmtId="0" fontId="35" fillId="0" borderId="0" xfId="0" applyFont="1" applyProtection="1">
      <protection locked="0"/>
    </xf>
    <xf numFmtId="4" fontId="35" fillId="0" borderId="0" xfId="0" applyNumberFormat="1" applyFont="1" applyProtection="1">
      <protection locked="0"/>
    </xf>
    <xf numFmtId="168" fontId="36" fillId="0" borderId="0" xfId="0" applyNumberFormat="1" applyFont="1" applyProtection="1">
      <protection locked="0"/>
    </xf>
    <xf numFmtId="168" fontId="35" fillId="0" borderId="0" xfId="0" applyNumberFormat="1" applyFont="1" applyProtection="1">
      <protection locked="0"/>
    </xf>
    <xf numFmtId="4" fontId="35" fillId="0" borderId="0" xfId="0" quotePrefix="1" applyNumberFormat="1" applyFont="1" applyAlignment="1" applyProtection="1">
      <alignment horizontal="center"/>
      <protection locked="0"/>
    </xf>
    <xf numFmtId="44" fontId="0" fillId="0" borderId="0" xfId="0" applyNumberFormat="1" applyProtection="1">
      <protection locked="0"/>
    </xf>
    <xf numFmtId="0" fontId="49" fillId="0" borderId="0" xfId="0" applyFont="1" applyProtection="1">
      <protection locked="0"/>
    </xf>
    <xf numFmtId="43" fontId="0" fillId="0" borderId="0" xfId="0" applyNumberFormat="1" applyProtection="1">
      <protection locked="0"/>
    </xf>
    <xf numFmtId="43" fontId="9" fillId="0" borderId="0" xfId="0" applyNumberFormat="1" applyFont="1" applyProtection="1">
      <protection locked="0"/>
    </xf>
    <xf numFmtId="0" fontId="35" fillId="0" borderId="0" xfId="0" applyFont="1" applyAlignment="1">
      <alignment wrapText="1"/>
    </xf>
    <xf numFmtId="0" fontId="17" fillId="19" borderId="33" xfId="113" applyFont="1" applyFill="1" applyBorder="1" applyProtection="1">
      <protection locked="0"/>
    </xf>
    <xf numFmtId="0" fontId="17" fillId="19" borderId="35" xfId="113" applyFont="1" applyFill="1" applyBorder="1" applyProtection="1">
      <protection locked="0"/>
    </xf>
    <xf numFmtId="44" fontId="9" fillId="0" borderId="0" xfId="63" applyNumberFormat="1" applyFont="1"/>
    <xf numFmtId="43" fontId="9" fillId="0" borderId="0" xfId="63" applyNumberFormat="1" applyFont="1"/>
    <xf numFmtId="0" fontId="17" fillId="19" borderId="32" xfId="113" applyFont="1" applyFill="1" applyBorder="1" applyAlignment="1">
      <alignment horizontal="right"/>
    </xf>
    <xf numFmtId="0" fontId="17" fillId="19" borderId="34" xfId="113" applyFont="1" applyFill="1" applyBorder="1" applyAlignment="1">
      <alignment horizontal="right"/>
    </xf>
    <xf numFmtId="0" fontId="17" fillId="19" borderId="36" xfId="113" applyFont="1" applyFill="1" applyBorder="1" applyAlignment="1">
      <alignment horizontal="right"/>
    </xf>
    <xf numFmtId="0" fontId="11" fillId="0" borderId="0" xfId="63" applyFont="1" applyAlignment="1">
      <alignment horizontal="center" wrapText="1"/>
    </xf>
    <xf numFmtId="0" fontId="11" fillId="0" borderId="0" xfId="63" applyFont="1" applyAlignment="1">
      <alignment horizontal="center" vertical="top" wrapText="1"/>
    </xf>
    <xf numFmtId="0" fontId="17" fillId="17" borderId="0" xfId="63" applyFont="1" applyFill="1"/>
    <xf numFmtId="0" fontId="35" fillId="0" borderId="0" xfId="0" applyFont="1" applyAlignment="1" applyProtection="1">
      <alignment wrapText="1"/>
      <protection locked="0"/>
    </xf>
    <xf numFmtId="14" fontId="17" fillId="19" borderId="35" xfId="113" applyNumberFormat="1" applyFont="1" applyFill="1" applyBorder="1" applyAlignment="1" applyProtection="1">
      <alignment horizontal="left"/>
      <protection locked="0"/>
    </xf>
    <xf numFmtId="0" fontId="17" fillId="19" borderId="37" xfId="113" applyFont="1" applyFill="1" applyBorder="1" applyAlignment="1" applyProtection="1">
      <alignment horizontal="left"/>
      <protection locked="0"/>
    </xf>
    <xf numFmtId="44" fontId="39" fillId="0" borderId="0" xfId="0" applyNumberFormat="1" applyFont="1" applyProtection="1">
      <protection locked="0"/>
    </xf>
    <xf numFmtId="43" fontId="18" fillId="9" borderId="3" xfId="1" applyFont="1" applyFill="1" applyBorder="1" applyAlignment="1" applyProtection="1">
      <alignment horizontal="right"/>
    </xf>
    <xf numFmtId="43" fontId="36" fillId="20" borderId="0" xfId="0" applyNumberFormat="1" applyFont="1" applyFill="1" applyAlignment="1">
      <alignment horizontal="center"/>
    </xf>
    <xf numFmtId="0" fontId="15" fillId="0" borderId="0" xfId="0" applyFont="1" applyAlignment="1">
      <alignment vertical="top" wrapText="1"/>
    </xf>
    <xf numFmtId="43" fontId="9" fillId="0" borderId="0" xfId="2" applyNumberFormat="1" applyFont="1" applyAlignment="1">
      <alignment horizontal="left"/>
    </xf>
    <xf numFmtId="0" fontId="9" fillId="0" borderId="0" xfId="0" applyFont="1" applyAlignment="1">
      <alignment horizontal="left"/>
    </xf>
    <xf numFmtId="0" fontId="9" fillId="12" borderId="0" xfId="0" applyFont="1" applyFill="1" applyAlignment="1">
      <alignment horizontal="left"/>
    </xf>
    <xf numFmtId="43" fontId="9" fillId="0" borderId="0" xfId="1" applyFont="1" applyFill="1" applyBorder="1" applyAlignment="1" applyProtection="1">
      <alignment horizontal="left"/>
      <protection locked="0"/>
    </xf>
    <xf numFmtId="10" fontId="9" fillId="0" borderId="0" xfId="0" applyNumberFormat="1" applyFont="1"/>
    <xf numFmtId="0" fontId="12" fillId="0" borderId="0" xfId="0" applyFont="1"/>
    <xf numFmtId="0" fontId="9" fillId="0" borderId="0" xfId="0" applyFont="1" applyAlignment="1">
      <alignment horizontal="left" wrapText="1"/>
    </xf>
    <xf numFmtId="0" fontId="35" fillId="2" borderId="0" xfId="49" applyFont="1" applyFill="1"/>
    <xf numFmtId="10" fontId="9" fillId="7" borderId="15" xfId="105" applyNumberFormat="1" applyFont="1" applyFill="1" applyBorder="1" applyProtection="1">
      <protection locked="0"/>
    </xf>
    <xf numFmtId="0" fontId="9" fillId="7" borderId="19" xfId="113" applyFont="1" applyFill="1" applyBorder="1" applyProtection="1">
      <protection locked="0"/>
    </xf>
    <xf numFmtId="167" fontId="9" fillId="7" borderId="19" xfId="114" applyNumberFormat="1" applyFont="1" applyFill="1" applyBorder="1" applyProtection="1">
      <protection locked="0"/>
    </xf>
    <xf numFmtId="0" fontId="17" fillId="7" borderId="0" xfId="113" applyFont="1" applyFill="1" applyAlignment="1" applyProtection="1">
      <alignment horizontal="center"/>
      <protection locked="0"/>
    </xf>
    <xf numFmtId="0" fontId="11" fillId="0" borderId="0" xfId="63" applyFont="1" applyAlignment="1">
      <alignment horizontal="center"/>
    </xf>
    <xf numFmtId="0" fontId="11" fillId="8" borderId="0" xfId="0" applyFont="1" applyFill="1" applyAlignment="1">
      <alignment horizontal="center"/>
    </xf>
    <xf numFmtId="0" fontId="11" fillId="8" borderId="0" xfId="0" applyFont="1" applyFill="1"/>
    <xf numFmtId="0" fontId="11" fillId="0" borderId="0" xfId="0" applyFont="1" applyAlignment="1">
      <alignment horizontal="center"/>
    </xf>
    <xf numFmtId="0" fontId="9" fillId="0" borderId="0" xfId="0" applyFont="1" applyAlignment="1">
      <alignment horizontal="center"/>
    </xf>
    <xf numFmtId="0" fontId="11" fillId="0" borderId="0" xfId="0" applyFont="1" applyAlignment="1">
      <alignment horizontal="center" vertical="top" wrapText="1"/>
    </xf>
    <xf numFmtId="0" fontId="39" fillId="2" borderId="0" xfId="0" applyFont="1" applyFill="1" applyAlignment="1" applyProtection="1">
      <alignment horizontal="center" wrapText="1"/>
      <protection locked="0"/>
    </xf>
    <xf numFmtId="0" fontId="0" fillId="2" borderId="0" xfId="0" applyFill="1" applyAlignment="1" applyProtection="1">
      <alignment horizontal="center" wrapText="1"/>
      <protection locked="0"/>
    </xf>
    <xf numFmtId="0" fontId="35" fillId="0" borderId="0" xfId="0" applyFont="1" applyAlignment="1">
      <alignment horizontal="left" wrapText="1"/>
    </xf>
    <xf numFmtId="0" fontId="42" fillId="0" borderId="0" xfId="0" applyFont="1" applyAlignment="1">
      <alignment horizontal="left" wrapText="1"/>
    </xf>
    <xf numFmtId="43" fontId="9" fillId="0" borderId="0" xfId="1" applyFont="1" applyFill="1" applyBorder="1" applyAlignment="1" applyProtection="1">
      <alignment horizontal="left"/>
      <protection locked="0"/>
    </xf>
    <xf numFmtId="43" fontId="9" fillId="7" borderId="0" xfId="1" applyFont="1" applyFill="1" applyBorder="1" applyAlignment="1" applyProtection="1">
      <alignment horizontal="left"/>
      <protection locked="0"/>
    </xf>
    <xf numFmtId="0" fontId="9" fillId="0" borderId="0" xfId="0" applyFont="1" applyAlignment="1">
      <alignment horizontal="left"/>
    </xf>
    <xf numFmtId="0" fontId="35" fillId="0" borderId="0" xfId="0" applyFont="1" applyAlignment="1">
      <alignment horizontal="left"/>
    </xf>
    <xf numFmtId="0" fontId="9" fillId="9" borderId="0" xfId="0" applyFont="1" applyFill="1" applyAlignment="1">
      <alignment horizontal="center"/>
    </xf>
    <xf numFmtId="0" fontId="45" fillId="0" borderId="0" xfId="0" applyFont="1" applyAlignment="1">
      <alignment horizontal="left" wrapText="1"/>
    </xf>
    <xf numFmtId="0" fontId="45" fillId="0" borderId="0" xfId="0" applyFont="1" applyAlignment="1">
      <alignment horizontal="left"/>
    </xf>
    <xf numFmtId="0" fontId="44" fillId="0" borderId="0" xfId="0" applyFont="1" applyAlignment="1">
      <alignment horizontal="left" wrapText="1"/>
    </xf>
    <xf numFmtId="0" fontId="9" fillId="0" borderId="0" xfId="0" applyFont="1" applyAlignment="1">
      <alignment horizontal="right"/>
    </xf>
    <xf numFmtId="0" fontId="9" fillId="0" borderId="0" xfId="0" applyFont="1" applyAlignment="1">
      <alignment horizontal="left" wrapText="1"/>
    </xf>
    <xf numFmtId="0" fontId="41" fillId="0" borderId="0" xfId="0" applyFont="1" applyAlignment="1">
      <alignment horizontal="center" vertical="center" wrapText="1"/>
    </xf>
    <xf numFmtId="0" fontId="9" fillId="12" borderId="0" xfId="0" applyFont="1" applyFill="1" applyAlignment="1">
      <alignment horizontal="left"/>
    </xf>
    <xf numFmtId="0" fontId="12" fillId="0" borderId="15" xfId="63" applyFont="1" applyBorder="1" applyAlignment="1">
      <alignment horizontal="right"/>
    </xf>
    <xf numFmtId="167" fontId="11" fillId="6" borderId="16" xfId="64" applyNumberFormat="1" applyFont="1" applyFill="1" applyBorder="1" applyAlignment="1">
      <alignment horizontal="left"/>
    </xf>
    <xf numFmtId="167" fontId="17" fillId="0" borderId="16" xfId="64" applyNumberFormat="1" applyFont="1" applyFill="1" applyBorder="1" applyAlignment="1">
      <alignment horizontal="left"/>
    </xf>
    <xf numFmtId="0" fontId="12" fillId="0" borderId="20" xfId="63" applyFont="1" applyBorder="1" applyAlignment="1">
      <alignment horizontal="right"/>
    </xf>
    <xf numFmtId="0" fontId="12" fillId="0" borderId="22" xfId="63" applyFont="1" applyBorder="1" applyAlignment="1">
      <alignment horizontal="right"/>
    </xf>
    <xf numFmtId="0" fontId="12" fillId="0" borderId="21" xfId="63" applyFont="1" applyBorder="1" applyAlignment="1">
      <alignment horizontal="right"/>
    </xf>
    <xf numFmtId="167" fontId="11" fillId="6" borderId="15" xfId="64" applyNumberFormat="1" applyFont="1" applyFill="1" applyBorder="1" applyAlignment="1">
      <alignment horizontal="left"/>
    </xf>
    <xf numFmtId="167" fontId="17" fillId="0" borderId="15" xfId="64" applyNumberFormat="1" applyFont="1" applyFill="1" applyBorder="1" applyAlignment="1">
      <alignment horizontal="left"/>
    </xf>
    <xf numFmtId="0" fontId="12" fillId="0" borderId="19" xfId="63" applyFont="1" applyBorder="1" applyAlignment="1">
      <alignment horizontal="right"/>
    </xf>
    <xf numFmtId="167" fontId="11" fillId="6" borderId="18" xfId="64" applyNumberFormat="1" applyFont="1" applyFill="1" applyBorder="1" applyAlignment="1">
      <alignment horizontal="left"/>
    </xf>
    <xf numFmtId="167" fontId="11" fillId="6" borderId="4" xfId="64" applyNumberFormat="1" applyFont="1" applyFill="1" applyBorder="1" applyAlignment="1">
      <alignment horizontal="left"/>
    </xf>
    <xf numFmtId="167" fontId="11" fillId="6" borderId="17" xfId="64" applyNumberFormat="1" applyFont="1" applyFill="1" applyBorder="1" applyAlignment="1">
      <alignment horizontal="left"/>
    </xf>
    <xf numFmtId="0" fontId="20" fillId="2" borderId="9" xfId="63" applyFont="1" applyFill="1" applyBorder="1" applyAlignment="1">
      <alignment horizontal="center"/>
    </xf>
    <xf numFmtId="0" fontId="20" fillId="2" borderId="0" xfId="63" applyFont="1" applyFill="1" applyAlignment="1">
      <alignment horizontal="center"/>
    </xf>
    <xf numFmtId="0" fontId="20" fillId="2" borderId="30" xfId="63" applyFont="1" applyFill="1" applyBorder="1" applyAlignment="1">
      <alignment horizontal="center"/>
    </xf>
    <xf numFmtId="0" fontId="12" fillId="0" borderId="16" xfId="63" applyFont="1" applyBorder="1" applyAlignment="1">
      <alignment horizontal="right"/>
    </xf>
    <xf numFmtId="167" fontId="17" fillId="0" borderId="4" xfId="64" applyNumberFormat="1" applyFont="1" applyFill="1" applyBorder="1" applyAlignment="1">
      <alignment horizontal="left"/>
    </xf>
    <xf numFmtId="167" fontId="17" fillId="0" borderId="17" xfId="64" applyNumberFormat="1" applyFont="1" applyFill="1" applyBorder="1" applyAlignment="1">
      <alignment horizontal="left"/>
    </xf>
    <xf numFmtId="0" fontId="12" fillId="0" borderId="0" xfId="0" applyFont="1" applyAlignment="1" applyProtection="1">
      <alignment horizontal="center" vertical="center" wrapText="1"/>
      <protection locked="0"/>
    </xf>
    <xf numFmtId="0" fontId="10" fillId="0" borderId="0" xfId="0" applyFont="1"/>
    <xf numFmtId="0" fontId="9" fillId="0" borderId="0" xfId="0" applyFont="1"/>
    <xf numFmtId="0" fontId="11" fillId="0" borderId="27" xfId="0" applyFont="1" applyBorder="1" applyAlignment="1">
      <alignment horizontal="center"/>
    </xf>
    <xf numFmtId="0" fontId="11" fillId="0" borderId="28" xfId="0" applyFont="1" applyBorder="1" applyAlignment="1">
      <alignment horizontal="center"/>
    </xf>
    <xf numFmtId="0" fontId="9" fillId="0" borderId="28" xfId="0" applyFont="1" applyBorder="1" applyAlignment="1">
      <alignment horizontal="center"/>
    </xf>
    <xf numFmtId="0" fontId="9" fillId="0" borderId="29" xfId="0" applyFont="1" applyBorder="1"/>
    <xf numFmtId="0" fontId="11" fillId="8" borderId="9" xfId="0" applyFont="1" applyFill="1" applyBorder="1" applyAlignment="1">
      <alignment horizontal="center"/>
    </xf>
    <xf numFmtId="0" fontId="9" fillId="8" borderId="0" xfId="0" applyFont="1" applyFill="1" applyAlignment="1">
      <alignment horizontal="center"/>
    </xf>
    <xf numFmtId="0" fontId="9" fillId="8" borderId="30" xfId="0" applyFont="1" applyFill="1" applyBorder="1"/>
    <xf numFmtId="10" fontId="9" fillId="0" borderId="0" xfId="0" applyNumberFormat="1" applyFont="1"/>
    <xf numFmtId="0" fontId="9" fillId="7" borderId="0" xfId="0" applyFont="1" applyFill="1" applyAlignment="1" applyProtection="1">
      <alignment horizontal="left"/>
      <protection locked="0"/>
    </xf>
    <xf numFmtId="0" fontId="11" fillId="0" borderId="0" xfId="0" applyFont="1" applyAlignment="1">
      <alignment horizontal="right"/>
    </xf>
    <xf numFmtId="0" fontId="9" fillId="7" borderId="0" xfId="0" applyFont="1" applyFill="1" applyProtection="1">
      <protection locked="0"/>
    </xf>
    <xf numFmtId="0" fontId="12" fillId="0" borderId="0" xfId="0" applyFont="1"/>
    <xf numFmtId="0" fontId="11" fillId="0" borderId="0" xfId="0" applyFont="1"/>
    <xf numFmtId="0" fontId="19" fillId="0" borderId="0" xfId="0" applyFont="1"/>
    <xf numFmtId="0" fontId="17" fillId="0" borderId="0" xfId="0" applyFont="1"/>
    <xf numFmtId="0" fontId="11" fillId="0" borderId="4" xfId="0" applyFont="1" applyBorder="1" applyAlignment="1">
      <alignment horizontal="right"/>
    </xf>
    <xf numFmtId="0" fontId="12" fillId="16" borderId="0" xfId="0" applyFont="1" applyFill="1"/>
    <xf numFmtId="0" fontId="11" fillId="16" borderId="0" xfId="0" applyFont="1" applyFill="1"/>
    <xf numFmtId="0" fontId="11" fillId="16" borderId="0" xfId="0" applyFont="1" applyFill="1" applyAlignment="1">
      <alignment horizontal="right"/>
    </xf>
  </cellXfs>
  <cellStyles count="289">
    <cellStyle name="Comma" xfId="1" builtinId="3"/>
    <cellStyle name="Comma 2" xfId="24" xr:uid="{00000000-0005-0000-0000-000001000000}"/>
    <cellStyle name="Comma 3" xfId="29" xr:uid="{00000000-0005-0000-0000-000002000000}"/>
    <cellStyle name="Comma 4" xfId="52" xr:uid="{00000000-0005-0000-0000-000003000000}"/>
    <cellStyle name="Comma 5" xfId="64" xr:uid="{00000000-0005-0000-0000-000004000000}"/>
    <cellStyle name="Comma 5 2" xfId="114" xr:uid="{00000000-0005-0000-0000-000005000000}"/>
    <cellStyle name="Currency" xfId="68" builtinId="4"/>
    <cellStyle name="Currency 2" xfId="4" xr:uid="{00000000-0005-0000-0000-000007000000}"/>
    <cellStyle name="Currency 3" xfId="55" xr:uid="{00000000-0005-0000-0000-000008000000}"/>
    <cellStyle name="Currency 4" xfId="65" xr:uid="{00000000-0005-0000-0000-000009000000}"/>
    <cellStyle name="Currency 4 2" xfId="115" xr:uid="{00000000-0005-0000-0000-00000A000000}"/>
    <cellStyle name="Hyperlink" xfId="67" builtinId="8"/>
    <cellStyle name="Normal" xfId="0" builtinId="0"/>
    <cellStyle name="Normal 2" xfId="3" xr:uid="{00000000-0005-0000-0000-00000D000000}"/>
    <cellStyle name="Normal 2 2" xfId="5" xr:uid="{00000000-0005-0000-0000-00000E000000}"/>
    <cellStyle name="Normal 2 2 10" xfId="69" xr:uid="{00000000-0005-0000-0000-00000F000000}"/>
    <cellStyle name="Normal 2 2 10 2" xfId="246" xr:uid="{00000000-0005-0000-0000-000010000000}"/>
    <cellStyle name="Normal 2 2 10 3" xfId="160" xr:uid="{00000000-0005-0000-0000-000011000000}"/>
    <cellStyle name="Normal 2 2 11" xfId="203" xr:uid="{00000000-0005-0000-0000-000012000000}"/>
    <cellStyle name="Normal 2 2 12" xfId="117" xr:uid="{00000000-0005-0000-0000-000013000000}"/>
    <cellStyle name="Normal 2 2 2" xfId="7" xr:uid="{00000000-0005-0000-0000-000014000000}"/>
    <cellStyle name="Normal 2 2 2 2" xfId="10" xr:uid="{00000000-0005-0000-0000-000015000000}"/>
    <cellStyle name="Normal 2 2 2 2 2" xfId="22" xr:uid="{00000000-0005-0000-0000-000016000000}"/>
    <cellStyle name="Normal 2 2 2 2 2 2" xfId="47" xr:uid="{00000000-0005-0000-0000-000017000000}"/>
    <cellStyle name="Normal 2 2 2 2 2 2 2" xfId="104" xr:uid="{00000000-0005-0000-0000-000018000000}"/>
    <cellStyle name="Normal 2 2 2 2 2 2 2 2" xfId="281" xr:uid="{00000000-0005-0000-0000-000019000000}"/>
    <cellStyle name="Normal 2 2 2 2 2 2 2 3" xfId="195" xr:uid="{00000000-0005-0000-0000-00001A000000}"/>
    <cellStyle name="Normal 2 2 2 2 2 2 3" xfId="238" xr:uid="{00000000-0005-0000-0000-00001B000000}"/>
    <cellStyle name="Normal 2 2 2 2 2 2 4" xfId="152" xr:uid="{00000000-0005-0000-0000-00001C000000}"/>
    <cellStyle name="Normal 2 2 2 2 2 3" xfId="86" xr:uid="{00000000-0005-0000-0000-00001D000000}"/>
    <cellStyle name="Normal 2 2 2 2 2 3 2" xfId="263" xr:uid="{00000000-0005-0000-0000-00001E000000}"/>
    <cellStyle name="Normal 2 2 2 2 2 3 3" xfId="177" xr:uid="{00000000-0005-0000-0000-00001F000000}"/>
    <cellStyle name="Normal 2 2 2 2 2 4" xfId="220" xr:uid="{00000000-0005-0000-0000-000020000000}"/>
    <cellStyle name="Normal 2 2 2 2 2 5" xfId="134" xr:uid="{00000000-0005-0000-0000-000021000000}"/>
    <cellStyle name="Normal 2 2 2 2 3" xfId="16" xr:uid="{00000000-0005-0000-0000-000022000000}"/>
    <cellStyle name="Normal 2 2 2 2 3 2" xfId="41" xr:uid="{00000000-0005-0000-0000-000023000000}"/>
    <cellStyle name="Normal 2 2 2 2 3 2 2" xfId="98" xr:uid="{00000000-0005-0000-0000-000024000000}"/>
    <cellStyle name="Normal 2 2 2 2 3 2 2 2" xfId="275" xr:uid="{00000000-0005-0000-0000-000025000000}"/>
    <cellStyle name="Normal 2 2 2 2 3 2 2 3" xfId="189" xr:uid="{00000000-0005-0000-0000-000026000000}"/>
    <cellStyle name="Normal 2 2 2 2 3 2 3" xfId="232" xr:uid="{00000000-0005-0000-0000-000027000000}"/>
    <cellStyle name="Normal 2 2 2 2 3 2 4" xfId="146" xr:uid="{00000000-0005-0000-0000-000028000000}"/>
    <cellStyle name="Normal 2 2 2 2 3 3" xfId="80" xr:uid="{00000000-0005-0000-0000-000029000000}"/>
    <cellStyle name="Normal 2 2 2 2 3 3 2" xfId="257" xr:uid="{00000000-0005-0000-0000-00002A000000}"/>
    <cellStyle name="Normal 2 2 2 2 3 3 3" xfId="171" xr:uid="{00000000-0005-0000-0000-00002B000000}"/>
    <cellStyle name="Normal 2 2 2 2 3 4" xfId="214" xr:uid="{00000000-0005-0000-0000-00002C000000}"/>
    <cellStyle name="Normal 2 2 2 2 3 5" xfId="128" xr:uid="{00000000-0005-0000-0000-00002D000000}"/>
    <cellStyle name="Normal 2 2 2 2 4" xfId="35" xr:uid="{00000000-0005-0000-0000-00002E000000}"/>
    <cellStyle name="Normal 2 2 2 2 4 2" xfId="92" xr:uid="{00000000-0005-0000-0000-00002F000000}"/>
    <cellStyle name="Normal 2 2 2 2 4 2 2" xfId="269" xr:uid="{00000000-0005-0000-0000-000030000000}"/>
    <cellStyle name="Normal 2 2 2 2 4 2 3" xfId="183" xr:uid="{00000000-0005-0000-0000-000031000000}"/>
    <cellStyle name="Normal 2 2 2 2 4 3" xfId="226" xr:uid="{00000000-0005-0000-0000-000032000000}"/>
    <cellStyle name="Normal 2 2 2 2 4 4" xfId="140" xr:uid="{00000000-0005-0000-0000-000033000000}"/>
    <cellStyle name="Normal 2 2 2 2 5" xfId="62" xr:uid="{00000000-0005-0000-0000-000034000000}"/>
    <cellStyle name="Normal 2 2 2 2 5 2" xfId="112" xr:uid="{00000000-0005-0000-0000-000035000000}"/>
    <cellStyle name="Normal 2 2 2 2 5 2 2" xfId="288" xr:uid="{00000000-0005-0000-0000-000036000000}"/>
    <cellStyle name="Normal 2 2 2 2 5 2 3" xfId="202" xr:uid="{00000000-0005-0000-0000-000037000000}"/>
    <cellStyle name="Normal 2 2 2 2 5 3" xfId="245" xr:uid="{00000000-0005-0000-0000-000038000000}"/>
    <cellStyle name="Normal 2 2 2 2 5 4" xfId="159" xr:uid="{00000000-0005-0000-0000-000039000000}"/>
    <cellStyle name="Normal 2 2 2 2 6" xfId="74" xr:uid="{00000000-0005-0000-0000-00003A000000}"/>
    <cellStyle name="Normal 2 2 2 2 6 2" xfId="251" xr:uid="{00000000-0005-0000-0000-00003B000000}"/>
    <cellStyle name="Normal 2 2 2 2 6 3" xfId="165" xr:uid="{00000000-0005-0000-0000-00003C000000}"/>
    <cellStyle name="Normal 2 2 2 2 7" xfId="208" xr:uid="{00000000-0005-0000-0000-00003D000000}"/>
    <cellStyle name="Normal 2 2 2 2 8" xfId="122" xr:uid="{00000000-0005-0000-0000-00003E000000}"/>
    <cellStyle name="Normal 2 2 2 3" xfId="19" xr:uid="{00000000-0005-0000-0000-00003F000000}"/>
    <cellStyle name="Normal 2 2 2 3 2" xfId="44" xr:uid="{00000000-0005-0000-0000-000040000000}"/>
    <cellStyle name="Normal 2 2 2 3 2 2" xfId="101" xr:uid="{00000000-0005-0000-0000-000041000000}"/>
    <cellStyle name="Normal 2 2 2 3 2 2 2" xfId="278" xr:uid="{00000000-0005-0000-0000-000042000000}"/>
    <cellStyle name="Normal 2 2 2 3 2 2 3" xfId="192" xr:uid="{00000000-0005-0000-0000-000043000000}"/>
    <cellStyle name="Normal 2 2 2 3 2 3" xfId="235" xr:uid="{00000000-0005-0000-0000-000044000000}"/>
    <cellStyle name="Normal 2 2 2 3 2 4" xfId="149" xr:uid="{00000000-0005-0000-0000-000045000000}"/>
    <cellStyle name="Normal 2 2 2 3 3" xfId="83" xr:uid="{00000000-0005-0000-0000-000046000000}"/>
    <cellStyle name="Normal 2 2 2 3 3 2" xfId="260" xr:uid="{00000000-0005-0000-0000-000047000000}"/>
    <cellStyle name="Normal 2 2 2 3 3 3" xfId="174" xr:uid="{00000000-0005-0000-0000-000048000000}"/>
    <cellStyle name="Normal 2 2 2 3 4" xfId="217" xr:uid="{00000000-0005-0000-0000-000049000000}"/>
    <cellStyle name="Normal 2 2 2 3 5" xfId="131" xr:uid="{00000000-0005-0000-0000-00004A000000}"/>
    <cellStyle name="Normal 2 2 2 4" xfId="13" xr:uid="{00000000-0005-0000-0000-00004B000000}"/>
    <cellStyle name="Normal 2 2 2 4 2" xfId="38" xr:uid="{00000000-0005-0000-0000-00004C000000}"/>
    <cellStyle name="Normal 2 2 2 4 2 2" xfId="95" xr:uid="{00000000-0005-0000-0000-00004D000000}"/>
    <cellStyle name="Normal 2 2 2 4 2 2 2" xfId="272" xr:uid="{00000000-0005-0000-0000-00004E000000}"/>
    <cellStyle name="Normal 2 2 2 4 2 2 3" xfId="186" xr:uid="{00000000-0005-0000-0000-00004F000000}"/>
    <cellStyle name="Normal 2 2 2 4 2 3" xfId="229" xr:uid="{00000000-0005-0000-0000-000050000000}"/>
    <cellStyle name="Normal 2 2 2 4 2 4" xfId="143" xr:uid="{00000000-0005-0000-0000-000051000000}"/>
    <cellStyle name="Normal 2 2 2 4 3" xfId="77" xr:uid="{00000000-0005-0000-0000-000052000000}"/>
    <cellStyle name="Normal 2 2 2 4 3 2" xfId="254" xr:uid="{00000000-0005-0000-0000-000053000000}"/>
    <cellStyle name="Normal 2 2 2 4 3 3" xfId="168" xr:uid="{00000000-0005-0000-0000-000054000000}"/>
    <cellStyle name="Normal 2 2 2 4 4" xfId="211" xr:uid="{00000000-0005-0000-0000-000055000000}"/>
    <cellStyle name="Normal 2 2 2 4 5" xfId="125" xr:uid="{00000000-0005-0000-0000-000056000000}"/>
    <cellStyle name="Normal 2 2 2 5" xfId="32" xr:uid="{00000000-0005-0000-0000-000057000000}"/>
    <cellStyle name="Normal 2 2 2 5 2" xfId="89" xr:uid="{00000000-0005-0000-0000-000058000000}"/>
    <cellStyle name="Normal 2 2 2 5 2 2" xfId="266" xr:uid="{00000000-0005-0000-0000-000059000000}"/>
    <cellStyle name="Normal 2 2 2 5 2 3" xfId="180" xr:uid="{00000000-0005-0000-0000-00005A000000}"/>
    <cellStyle name="Normal 2 2 2 5 3" xfId="223" xr:uid="{00000000-0005-0000-0000-00005B000000}"/>
    <cellStyle name="Normal 2 2 2 5 4" xfId="137" xr:uid="{00000000-0005-0000-0000-00005C000000}"/>
    <cellStyle name="Normal 2 2 2 6" xfId="59" xr:uid="{00000000-0005-0000-0000-00005D000000}"/>
    <cellStyle name="Normal 2 2 2 6 2" xfId="109" xr:uid="{00000000-0005-0000-0000-00005E000000}"/>
    <cellStyle name="Normal 2 2 2 6 2 2" xfId="285" xr:uid="{00000000-0005-0000-0000-00005F000000}"/>
    <cellStyle name="Normal 2 2 2 6 2 3" xfId="199" xr:uid="{00000000-0005-0000-0000-000060000000}"/>
    <cellStyle name="Normal 2 2 2 6 3" xfId="242" xr:uid="{00000000-0005-0000-0000-000061000000}"/>
    <cellStyle name="Normal 2 2 2 6 4" xfId="156" xr:uid="{00000000-0005-0000-0000-000062000000}"/>
    <cellStyle name="Normal 2 2 2 7" xfId="71" xr:uid="{00000000-0005-0000-0000-000063000000}"/>
    <cellStyle name="Normal 2 2 2 7 2" xfId="248" xr:uid="{00000000-0005-0000-0000-000064000000}"/>
    <cellStyle name="Normal 2 2 2 7 3" xfId="162" xr:uid="{00000000-0005-0000-0000-000065000000}"/>
    <cellStyle name="Normal 2 2 2 8" xfId="205" xr:uid="{00000000-0005-0000-0000-000066000000}"/>
    <cellStyle name="Normal 2 2 2 9" xfId="119" xr:uid="{00000000-0005-0000-0000-000067000000}"/>
    <cellStyle name="Normal 2 2 3" xfId="8" xr:uid="{00000000-0005-0000-0000-000068000000}"/>
    <cellStyle name="Normal 2 2 3 2" xfId="20" xr:uid="{00000000-0005-0000-0000-000069000000}"/>
    <cellStyle name="Normal 2 2 3 2 2" xfId="45" xr:uid="{00000000-0005-0000-0000-00006A000000}"/>
    <cellStyle name="Normal 2 2 3 2 2 2" xfId="102" xr:uid="{00000000-0005-0000-0000-00006B000000}"/>
    <cellStyle name="Normal 2 2 3 2 2 2 2" xfId="279" xr:uid="{00000000-0005-0000-0000-00006C000000}"/>
    <cellStyle name="Normal 2 2 3 2 2 2 3" xfId="193" xr:uid="{00000000-0005-0000-0000-00006D000000}"/>
    <cellStyle name="Normal 2 2 3 2 2 3" xfId="236" xr:uid="{00000000-0005-0000-0000-00006E000000}"/>
    <cellStyle name="Normal 2 2 3 2 2 4" xfId="150" xr:uid="{00000000-0005-0000-0000-00006F000000}"/>
    <cellStyle name="Normal 2 2 3 2 3" xfId="84" xr:uid="{00000000-0005-0000-0000-000070000000}"/>
    <cellStyle name="Normal 2 2 3 2 3 2" xfId="261" xr:uid="{00000000-0005-0000-0000-000071000000}"/>
    <cellStyle name="Normal 2 2 3 2 3 3" xfId="175" xr:uid="{00000000-0005-0000-0000-000072000000}"/>
    <cellStyle name="Normal 2 2 3 2 4" xfId="218" xr:uid="{00000000-0005-0000-0000-000073000000}"/>
    <cellStyle name="Normal 2 2 3 2 5" xfId="132" xr:uid="{00000000-0005-0000-0000-000074000000}"/>
    <cellStyle name="Normal 2 2 3 3" xfId="14" xr:uid="{00000000-0005-0000-0000-000075000000}"/>
    <cellStyle name="Normal 2 2 3 3 2" xfId="39" xr:uid="{00000000-0005-0000-0000-000076000000}"/>
    <cellStyle name="Normal 2 2 3 3 2 2" xfId="96" xr:uid="{00000000-0005-0000-0000-000077000000}"/>
    <cellStyle name="Normal 2 2 3 3 2 2 2" xfId="273" xr:uid="{00000000-0005-0000-0000-000078000000}"/>
    <cellStyle name="Normal 2 2 3 3 2 2 3" xfId="187" xr:uid="{00000000-0005-0000-0000-000079000000}"/>
    <cellStyle name="Normal 2 2 3 3 2 3" xfId="230" xr:uid="{00000000-0005-0000-0000-00007A000000}"/>
    <cellStyle name="Normal 2 2 3 3 2 4" xfId="144" xr:uid="{00000000-0005-0000-0000-00007B000000}"/>
    <cellStyle name="Normal 2 2 3 3 3" xfId="78" xr:uid="{00000000-0005-0000-0000-00007C000000}"/>
    <cellStyle name="Normal 2 2 3 3 3 2" xfId="255" xr:uid="{00000000-0005-0000-0000-00007D000000}"/>
    <cellStyle name="Normal 2 2 3 3 3 3" xfId="169" xr:uid="{00000000-0005-0000-0000-00007E000000}"/>
    <cellStyle name="Normal 2 2 3 3 4" xfId="212" xr:uid="{00000000-0005-0000-0000-00007F000000}"/>
    <cellStyle name="Normal 2 2 3 3 5" xfId="126" xr:uid="{00000000-0005-0000-0000-000080000000}"/>
    <cellStyle name="Normal 2 2 3 4" xfId="33" xr:uid="{00000000-0005-0000-0000-000081000000}"/>
    <cellStyle name="Normal 2 2 3 4 2" xfId="90" xr:uid="{00000000-0005-0000-0000-000082000000}"/>
    <cellStyle name="Normal 2 2 3 4 2 2" xfId="267" xr:uid="{00000000-0005-0000-0000-000083000000}"/>
    <cellStyle name="Normal 2 2 3 4 2 3" xfId="181" xr:uid="{00000000-0005-0000-0000-000084000000}"/>
    <cellStyle name="Normal 2 2 3 4 3" xfId="224" xr:uid="{00000000-0005-0000-0000-000085000000}"/>
    <cellStyle name="Normal 2 2 3 4 4" xfId="138" xr:uid="{00000000-0005-0000-0000-000086000000}"/>
    <cellStyle name="Normal 2 2 3 5" xfId="60" xr:uid="{00000000-0005-0000-0000-000087000000}"/>
    <cellStyle name="Normal 2 2 3 5 2" xfId="110" xr:uid="{00000000-0005-0000-0000-000088000000}"/>
    <cellStyle name="Normal 2 2 3 5 2 2" xfId="286" xr:uid="{00000000-0005-0000-0000-000089000000}"/>
    <cellStyle name="Normal 2 2 3 5 2 3" xfId="200" xr:uid="{00000000-0005-0000-0000-00008A000000}"/>
    <cellStyle name="Normal 2 2 3 5 3" xfId="243" xr:uid="{00000000-0005-0000-0000-00008B000000}"/>
    <cellStyle name="Normal 2 2 3 5 4" xfId="157" xr:uid="{00000000-0005-0000-0000-00008C000000}"/>
    <cellStyle name="Normal 2 2 3 6" xfId="72" xr:uid="{00000000-0005-0000-0000-00008D000000}"/>
    <cellStyle name="Normal 2 2 3 6 2" xfId="249" xr:uid="{00000000-0005-0000-0000-00008E000000}"/>
    <cellStyle name="Normal 2 2 3 6 3" xfId="163" xr:uid="{00000000-0005-0000-0000-00008F000000}"/>
    <cellStyle name="Normal 2 2 3 7" xfId="206" xr:uid="{00000000-0005-0000-0000-000090000000}"/>
    <cellStyle name="Normal 2 2 3 8" xfId="120" xr:uid="{00000000-0005-0000-0000-000091000000}"/>
    <cellStyle name="Normal 2 2 4" xfId="17" xr:uid="{00000000-0005-0000-0000-000092000000}"/>
    <cellStyle name="Normal 2 2 4 2" xfId="42" xr:uid="{00000000-0005-0000-0000-000093000000}"/>
    <cellStyle name="Normal 2 2 4 2 2" xfId="99" xr:uid="{00000000-0005-0000-0000-000094000000}"/>
    <cellStyle name="Normal 2 2 4 2 2 2" xfId="276" xr:uid="{00000000-0005-0000-0000-000095000000}"/>
    <cellStyle name="Normal 2 2 4 2 2 3" xfId="190" xr:uid="{00000000-0005-0000-0000-000096000000}"/>
    <cellStyle name="Normal 2 2 4 2 3" xfId="233" xr:uid="{00000000-0005-0000-0000-000097000000}"/>
    <cellStyle name="Normal 2 2 4 2 4" xfId="147" xr:uid="{00000000-0005-0000-0000-000098000000}"/>
    <cellStyle name="Normal 2 2 4 3" xfId="81" xr:uid="{00000000-0005-0000-0000-000099000000}"/>
    <cellStyle name="Normal 2 2 4 3 2" xfId="258" xr:uid="{00000000-0005-0000-0000-00009A000000}"/>
    <cellStyle name="Normal 2 2 4 3 3" xfId="172" xr:uid="{00000000-0005-0000-0000-00009B000000}"/>
    <cellStyle name="Normal 2 2 4 4" xfId="215" xr:uid="{00000000-0005-0000-0000-00009C000000}"/>
    <cellStyle name="Normal 2 2 4 5" xfId="129" xr:uid="{00000000-0005-0000-0000-00009D000000}"/>
    <cellStyle name="Normal 2 2 5" xfId="11" xr:uid="{00000000-0005-0000-0000-00009E000000}"/>
    <cellStyle name="Normal 2 2 5 2" xfId="36" xr:uid="{00000000-0005-0000-0000-00009F000000}"/>
    <cellStyle name="Normal 2 2 5 2 2" xfId="93" xr:uid="{00000000-0005-0000-0000-0000A0000000}"/>
    <cellStyle name="Normal 2 2 5 2 2 2" xfId="270" xr:uid="{00000000-0005-0000-0000-0000A1000000}"/>
    <cellStyle name="Normal 2 2 5 2 2 3" xfId="184" xr:uid="{00000000-0005-0000-0000-0000A2000000}"/>
    <cellStyle name="Normal 2 2 5 2 3" xfId="227" xr:uid="{00000000-0005-0000-0000-0000A3000000}"/>
    <cellStyle name="Normal 2 2 5 2 4" xfId="141" xr:uid="{00000000-0005-0000-0000-0000A4000000}"/>
    <cellStyle name="Normal 2 2 5 3" xfId="75" xr:uid="{00000000-0005-0000-0000-0000A5000000}"/>
    <cellStyle name="Normal 2 2 5 3 2" xfId="252" xr:uid="{00000000-0005-0000-0000-0000A6000000}"/>
    <cellStyle name="Normal 2 2 5 3 3" xfId="166" xr:uid="{00000000-0005-0000-0000-0000A7000000}"/>
    <cellStyle name="Normal 2 2 5 4" xfId="209" xr:uid="{00000000-0005-0000-0000-0000A8000000}"/>
    <cellStyle name="Normal 2 2 5 5" xfId="123" xr:uid="{00000000-0005-0000-0000-0000A9000000}"/>
    <cellStyle name="Normal 2 2 6" xfId="51" xr:uid="{00000000-0005-0000-0000-0000AA000000}"/>
    <cellStyle name="Normal 2 2 7" xfId="30" xr:uid="{00000000-0005-0000-0000-0000AB000000}"/>
    <cellStyle name="Normal 2 2 7 2" xfId="87" xr:uid="{00000000-0005-0000-0000-0000AC000000}"/>
    <cellStyle name="Normal 2 2 7 2 2" xfId="264" xr:uid="{00000000-0005-0000-0000-0000AD000000}"/>
    <cellStyle name="Normal 2 2 7 2 3" xfId="178" xr:uid="{00000000-0005-0000-0000-0000AE000000}"/>
    <cellStyle name="Normal 2 2 7 3" xfId="221" xr:uid="{00000000-0005-0000-0000-0000AF000000}"/>
    <cellStyle name="Normal 2 2 7 4" xfId="135" xr:uid="{00000000-0005-0000-0000-0000B0000000}"/>
    <cellStyle name="Normal 2 2 8" xfId="28" xr:uid="{00000000-0005-0000-0000-0000B1000000}"/>
    <cellStyle name="Normal 2 2 9" xfId="57" xr:uid="{00000000-0005-0000-0000-0000B2000000}"/>
    <cellStyle name="Normal 2 2 9 2" xfId="107" xr:uid="{00000000-0005-0000-0000-0000B3000000}"/>
    <cellStyle name="Normal 2 2 9 2 2" xfId="283" xr:uid="{00000000-0005-0000-0000-0000B4000000}"/>
    <cellStyle name="Normal 2 2 9 2 3" xfId="197" xr:uid="{00000000-0005-0000-0000-0000B5000000}"/>
    <cellStyle name="Normal 2 2 9 3" xfId="240" xr:uid="{00000000-0005-0000-0000-0000B6000000}"/>
    <cellStyle name="Normal 2 2 9 4" xfId="154" xr:uid="{00000000-0005-0000-0000-0000B7000000}"/>
    <cellStyle name="Normal 2 3" xfId="6" xr:uid="{00000000-0005-0000-0000-0000B8000000}"/>
    <cellStyle name="Normal 2 3 2" xfId="9" xr:uid="{00000000-0005-0000-0000-0000B9000000}"/>
    <cellStyle name="Normal 2 3 2 2" xfId="21" xr:uid="{00000000-0005-0000-0000-0000BA000000}"/>
    <cellStyle name="Normal 2 3 2 2 2" xfId="46" xr:uid="{00000000-0005-0000-0000-0000BB000000}"/>
    <cellStyle name="Normal 2 3 2 2 2 2" xfId="103" xr:uid="{00000000-0005-0000-0000-0000BC000000}"/>
    <cellStyle name="Normal 2 3 2 2 2 2 2" xfId="280" xr:uid="{00000000-0005-0000-0000-0000BD000000}"/>
    <cellStyle name="Normal 2 3 2 2 2 2 3" xfId="194" xr:uid="{00000000-0005-0000-0000-0000BE000000}"/>
    <cellStyle name="Normal 2 3 2 2 2 3" xfId="237" xr:uid="{00000000-0005-0000-0000-0000BF000000}"/>
    <cellStyle name="Normal 2 3 2 2 2 4" xfId="151" xr:uid="{00000000-0005-0000-0000-0000C0000000}"/>
    <cellStyle name="Normal 2 3 2 2 3" xfId="85" xr:uid="{00000000-0005-0000-0000-0000C1000000}"/>
    <cellStyle name="Normal 2 3 2 2 3 2" xfId="262" xr:uid="{00000000-0005-0000-0000-0000C2000000}"/>
    <cellStyle name="Normal 2 3 2 2 3 3" xfId="176" xr:uid="{00000000-0005-0000-0000-0000C3000000}"/>
    <cellStyle name="Normal 2 3 2 2 4" xfId="219" xr:uid="{00000000-0005-0000-0000-0000C4000000}"/>
    <cellStyle name="Normal 2 3 2 2 5" xfId="133" xr:uid="{00000000-0005-0000-0000-0000C5000000}"/>
    <cellStyle name="Normal 2 3 2 3" xfId="15" xr:uid="{00000000-0005-0000-0000-0000C6000000}"/>
    <cellStyle name="Normal 2 3 2 3 2" xfId="40" xr:uid="{00000000-0005-0000-0000-0000C7000000}"/>
    <cellStyle name="Normal 2 3 2 3 2 2" xfId="97" xr:uid="{00000000-0005-0000-0000-0000C8000000}"/>
    <cellStyle name="Normal 2 3 2 3 2 2 2" xfId="274" xr:uid="{00000000-0005-0000-0000-0000C9000000}"/>
    <cellStyle name="Normal 2 3 2 3 2 2 3" xfId="188" xr:uid="{00000000-0005-0000-0000-0000CA000000}"/>
    <cellStyle name="Normal 2 3 2 3 2 3" xfId="231" xr:uid="{00000000-0005-0000-0000-0000CB000000}"/>
    <cellStyle name="Normal 2 3 2 3 2 4" xfId="145" xr:uid="{00000000-0005-0000-0000-0000CC000000}"/>
    <cellStyle name="Normal 2 3 2 3 3" xfId="79" xr:uid="{00000000-0005-0000-0000-0000CD000000}"/>
    <cellStyle name="Normal 2 3 2 3 3 2" xfId="256" xr:uid="{00000000-0005-0000-0000-0000CE000000}"/>
    <cellStyle name="Normal 2 3 2 3 3 3" xfId="170" xr:uid="{00000000-0005-0000-0000-0000CF000000}"/>
    <cellStyle name="Normal 2 3 2 3 4" xfId="213" xr:uid="{00000000-0005-0000-0000-0000D0000000}"/>
    <cellStyle name="Normal 2 3 2 3 5" xfId="127" xr:uid="{00000000-0005-0000-0000-0000D1000000}"/>
    <cellStyle name="Normal 2 3 2 4" xfId="34" xr:uid="{00000000-0005-0000-0000-0000D2000000}"/>
    <cellStyle name="Normal 2 3 2 4 2" xfId="91" xr:uid="{00000000-0005-0000-0000-0000D3000000}"/>
    <cellStyle name="Normal 2 3 2 4 2 2" xfId="268" xr:uid="{00000000-0005-0000-0000-0000D4000000}"/>
    <cellStyle name="Normal 2 3 2 4 2 3" xfId="182" xr:uid="{00000000-0005-0000-0000-0000D5000000}"/>
    <cellStyle name="Normal 2 3 2 4 3" xfId="225" xr:uid="{00000000-0005-0000-0000-0000D6000000}"/>
    <cellStyle name="Normal 2 3 2 4 4" xfId="139" xr:uid="{00000000-0005-0000-0000-0000D7000000}"/>
    <cellStyle name="Normal 2 3 2 5" xfId="61" xr:uid="{00000000-0005-0000-0000-0000D8000000}"/>
    <cellStyle name="Normal 2 3 2 5 2" xfId="111" xr:uid="{00000000-0005-0000-0000-0000D9000000}"/>
    <cellStyle name="Normal 2 3 2 5 2 2" xfId="287" xr:uid="{00000000-0005-0000-0000-0000DA000000}"/>
    <cellStyle name="Normal 2 3 2 5 2 3" xfId="201" xr:uid="{00000000-0005-0000-0000-0000DB000000}"/>
    <cellStyle name="Normal 2 3 2 5 3" xfId="244" xr:uid="{00000000-0005-0000-0000-0000DC000000}"/>
    <cellStyle name="Normal 2 3 2 5 4" xfId="158" xr:uid="{00000000-0005-0000-0000-0000DD000000}"/>
    <cellStyle name="Normal 2 3 2 6" xfId="73" xr:uid="{00000000-0005-0000-0000-0000DE000000}"/>
    <cellStyle name="Normal 2 3 2 6 2" xfId="250" xr:uid="{00000000-0005-0000-0000-0000DF000000}"/>
    <cellStyle name="Normal 2 3 2 6 3" xfId="164" xr:uid="{00000000-0005-0000-0000-0000E0000000}"/>
    <cellStyle name="Normal 2 3 2 7" xfId="207" xr:uid="{00000000-0005-0000-0000-0000E1000000}"/>
    <cellStyle name="Normal 2 3 2 8" xfId="121" xr:uid="{00000000-0005-0000-0000-0000E2000000}"/>
    <cellStyle name="Normal 2 3 3" xfId="18" xr:uid="{00000000-0005-0000-0000-0000E3000000}"/>
    <cellStyle name="Normal 2 3 3 2" xfId="43" xr:uid="{00000000-0005-0000-0000-0000E4000000}"/>
    <cellStyle name="Normal 2 3 3 2 2" xfId="100" xr:uid="{00000000-0005-0000-0000-0000E5000000}"/>
    <cellStyle name="Normal 2 3 3 2 2 2" xfId="277" xr:uid="{00000000-0005-0000-0000-0000E6000000}"/>
    <cellStyle name="Normal 2 3 3 2 2 3" xfId="191" xr:uid="{00000000-0005-0000-0000-0000E7000000}"/>
    <cellStyle name="Normal 2 3 3 2 3" xfId="234" xr:uid="{00000000-0005-0000-0000-0000E8000000}"/>
    <cellStyle name="Normal 2 3 3 2 4" xfId="148" xr:uid="{00000000-0005-0000-0000-0000E9000000}"/>
    <cellStyle name="Normal 2 3 3 3" xfId="82" xr:uid="{00000000-0005-0000-0000-0000EA000000}"/>
    <cellStyle name="Normal 2 3 3 3 2" xfId="259" xr:uid="{00000000-0005-0000-0000-0000EB000000}"/>
    <cellStyle name="Normal 2 3 3 3 3" xfId="173" xr:uid="{00000000-0005-0000-0000-0000EC000000}"/>
    <cellStyle name="Normal 2 3 3 4" xfId="216" xr:uid="{00000000-0005-0000-0000-0000ED000000}"/>
    <cellStyle name="Normal 2 3 3 5" xfId="130" xr:uid="{00000000-0005-0000-0000-0000EE000000}"/>
    <cellStyle name="Normal 2 3 4" xfId="12" xr:uid="{00000000-0005-0000-0000-0000EF000000}"/>
    <cellStyle name="Normal 2 3 4 2" xfId="37" xr:uid="{00000000-0005-0000-0000-0000F0000000}"/>
    <cellStyle name="Normal 2 3 4 2 2" xfId="94" xr:uid="{00000000-0005-0000-0000-0000F1000000}"/>
    <cellStyle name="Normal 2 3 4 2 2 2" xfId="271" xr:uid="{00000000-0005-0000-0000-0000F2000000}"/>
    <cellStyle name="Normal 2 3 4 2 2 3" xfId="185" xr:uid="{00000000-0005-0000-0000-0000F3000000}"/>
    <cellStyle name="Normal 2 3 4 2 3" xfId="228" xr:uid="{00000000-0005-0000-0000-0000F4000000}"/>
    <cellStyle name="Normal 2 3 4 2 4" xfId="142" xr:uid="{00000000-0005-0000-0000-0000F5000000}"/>
    <cellStyle name="Normal 2 3 4 3" xfId="76" xr:uid="{00000000-0005-0000-0000-0000F6000000}"/>
    <cellStyle name="Normal 2 3 4 3 2" xfId="253" xr:uid="{00000000-0005-0000-0000-0000F7000000}"/>
    <cellStyle name="Normal 2 3 4 3 3" xfId="167" xr:uid="{00000000-0005-0000-0000-0000F8000000}"/>
    <cellStyle name="Normal 2 3 4 4" xfId="210" xr:uid="{00000000-0005-0000-0000-0000F9000000}"/>
    <cellStyle name="Normal 2 3 4 5" xfId="124" xr:uid="{00000000-0005-0000-0000-0000FA000000}"/>
    <cellStyle name="Normal 2 3 5" xfId="31" xr:uid="{00000000-0005-0000-0000-0000FB000000}"/>
    <cellStyle name="Normal 2 3 5 2" xfId="88" xr:uid="{00000000-0005-0000-0000-0000FC000000}"/>
    <cellStyle name="Normal 2 3 5 2 2" xfId="265" xr:uid="{00000000-0005-0000-0000-0000FD000000}"/>
    <cellStyle name="Normal 2 3 5 2 3" xfId="179" xr:uid="{00000000-0005-0000-0000-0000FE000000}"/>
    <cellStyle name="Normal 2 3 5 3" xfId="222" xr:uid="{00000000-0005-0000-0000-0000FF000000}"/>
    <cellStyle name="Normal 2 3 5 4" xfId="136" xr:uid="{00000000-0005-0000-0000-000000010000}"/>
    <cellStyle name="Normal 2 3 6" xfId="58" xr:uid="{00000000-0005-0000-0000-000001010000}"/>
    <cellStyle name="Normal 2 3 6 2" xfId="108" xr:uid="{00000000-0005-0000-0000-000002010000}"/>
    <cellStyle name="Normal 2 3 6 2 2" xfId="284" xr:uid="{00000000-0005-0000-0000-000003010000}"/>
    <cellStyle name="Normal 2 3 6 2 3" xfId="198" xr:uid="{00000000-0005-0000-0000-000004010000}"/>
    <cellStyle name="Normal 2 3 6 3" xfId="241" xr:uid="{00000000-0005-0000-0000-000005010000}"/>
    <cellStyle name="Normal 2 3 6 4" xfId="155" xr:uid="{00000000-0005-0000-0000-000006010000}"/>
    <cellStyle name="Normal 2 3 7" xfId="70" xr:uid="{00000000-0005-0000-0000-000007010000}"/>
    <cellStyle name="Normal 2 3 7 2" xfId="247" xr:uid="{00000000-0005-0000-0000-000008010000}"/>
    <cellStyle name="Normal 2 3 7 3" xfId="161" xr:uid="{00000000-0005-0000-0000-000009010000}"/>
    <cellStyle name="Normal 2 3 8" xfId="204" xr:uid="{00000000-0005-0000-0000-00000A010000}"/>
    <cellStyle name="Normal 2 3 9" xfId="118" xr:uid="{00000000-0005-0000-0000-00000B010000}"/>
    <cellStyle name="Normal 2 4" xfId="49" xr:uid="{00000000-0005-0000-0000-00000C010000}"/>
    <cellStyle name="Normal 2 5" xfId="25" xr:uid="{00000000-0005-0000-0000-00000D010000}"/>
    <cellStyle name="Normal 3" xfId="23" xr:uid="{00000000-0005-0000-0000-00000E010000}"/>
    <cellStyle name="Normal 3 2" xfId="48" xr:uid="{00000000-0005-0000-0000-00000F010000}"/>
    <cellStyle name="Normal 4" xfId="27" xr:uid="{00000000-0005-0000-0000-000010010000}"/>
    <cellStyle name="Normal 5" xfId="50" xr:uid="{00000000-0005-0000-0000-000011010000}"/>
    <cellStyle name="Normal 5 2" xfId="53" xr:uid="{00000000-0005-0000-0000-000012010000}"/>
    <cellStyle name="Normal 6" xfId="56" xr:uid="{00000000-0005-0000-0000-000013010000}"/>
    <cellStyle name="Normal 6 2" xfId="106" xr:uid="{00000000-0005-0000-0000-000014010000}"/>
    <cellStyle name="Normal 6 2 2" xfId="282" xr:uid="{00000000-0005-0000-0000-000015010000}"/>
    <cellStyle name="Normal 6 2 3" xfId="196" xr:uid="{00000000-0005-0000-0000-000016010000}"/>
    <cellStyle name="Normal 6 3" xfId="239" xr:uid="{00000000-0005-0000-0000-000017010000}"/>
    <cellStyle name="Normal 6 4" xfId="153" xr:uid="{00000000-0005-0000-0000-000018010000}"/>
    <cellStyle name="Normal 7" xfId="63" xr:uid="{00000000-0005-0000-0000-000019010000}"/>
    <cellStyle name="Normal 7 2" xfId="113" xr:uid="{00000000-0005-0000-0000-00001A010000}"/>
    <cellStyle name="Normal_3102 03 - September 2008 SOS Middle Monthly Allocation" xfId="2" xr:uid="{00000000-0005-0000-0000-00001B010000}"/>
    <cellStyle name="Percent" xfId="54" builtinId="5"/>
    <cellStyle name="Percent 2" xfId="26" xr:uid="{00000000-0005-0000-0000-00001D010000}"/>
    <cellStyle name="Percent 3" xfId="66" xr:uid="{00000000-0005-0000-0000-00001E010000}"/>
    <cellStyle name="Percent 3 2" xfId="116" xr:uid="{00000000-0005-0000-0000-00001F010000}"/>
    <cellStyle name="Percent 4" xfId="105" xr:uid="{00000000-0005-0000-0000-000020010000}"/>
  </cellStyles>
  <dxfs count="4">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s>
  <tableStyles count="0" defaultTableStyle="TableStyleMedium9" defaultPivotStyle="PivotStyleLight16"/>
  <colors>
    <mruColors>
      <color rgb="FFCCFF33"/>
      <color rgb="FFFFFF99"/>
      <color rgb="FFFF99FF"/>
      <color rgb="FF00FFFF"/>
      <color rgb="FF99FFCC"/>
      <color rgb="FF99CCFF"/>
      <color rgb="FFFFCCFF"/>
      <color rgb="FFFF9999"/>
      <color rgb="FFCCFF66"/>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7</xdr:col>
      <xdr:colOff>71437</xdr:colOff>
      <xdr:row>64</xdr:row>
      <xdr:rowOff>83344</xdr:rowOff>
    </xdr:from>
    <xdr:to>
      <xdr:col>8</xdr:col>
      <xdr:colOff>238125</xdr:colOff>
      <xdr:row>64</xdr:row>
      <xdr:rowOff>178594</xdr:rowOff>
    </xdr:to>
    <xdr:cxnSp macro="">
      <xdr:nvCxnSpPr>
        <xdr:cNvPr id="3" name="Straight Arrow Connector 2">
          <a:extLst>
            <a:ext uri="{FF2B5EF4-FFF2-40B4-BE49-F238E27FC236}">
              <a16:creationId xmlns:a16="http://schemas.microsoft.com/office/drawing/2014/main" id="{00000000-0008-0000-0500-000003000000}"/>
            </a:ext>
          </a:extLst>
        </xdr:cNvPr>
        <xdr:cNvCxnSpPr/>
      </xdr:nvCxnSpPr>
      <xdr:spPr>
        <a:xfrm flipV="1">
          <a:off x="8905875" y="13180219"/>
          <a:ext cx="440531" cy="95250"/>
        </a:xfrm>
        <a:prstGeom prst="straightConnector1">
          <a:avLst/>
        </a:prstGeom>
        <a:ln w="28575">
          <a:solidFill>
            <a:srgbClr val="FF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persons/person.xml><?xml version="1.0" encoding="utf-8"?>
<personList xmlns="http://schemas.microsoft.com/office/spreadsheetml/2018/threadedcomments" xmlns:x="http://schemas.openxmlformats.org/spreadsheetml/2006/main">
  <person displayName="Carolyn Parker" id="{F83C15CC-AD70-4B66-A7AF-24259C77F104}" userId="be51a6b354707f38" providerId="Windows Liv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28575">
          <a:solidFill>
            <a:srgbClr val="FF0000"/>
          </a:solidFill>
          <a:tailEnd type="triangle"/>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75" dT="2020-06-15T15:46:14.50" personId="{F83C15CC-AD70-4B66-A7AF-24259C77F104}" id="{77C5ADC9-5B48-4D47-BE69-92112750427A}">
    <text>At this point in time the FLDOE has not provided a First Calc for 2020-21 school year.  This form contains the Legislative Conference Report numbers.  Therefore all numbers are subject to change with a special note for Item 14 Teacher Salary Increase Allocation.  Due to the loss of sale tax revenue in our state we do not know if this increase will be passed by legislation so plan accordingly.</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floridarevenue.com/taxes/taxesfees/Pages/reemployment.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duvalcharterfinance@duvalschools.org"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31"/>
  <sheetViews>
    <sheetView workbookViewId="0">
      <selection activeCell="C5" sqref="C5"/>
    </sheetView>
  </sheetViews>
  <sheetFormatPr defaultRowHeight="11.25" x14ac:dyDescent="0.2"/>
  <cols>
    <col min="1" max="1" width="10.140625" bestFit="1" customWidth="1"/>
    <col min="2" max="2" width="62.7109375" customWidth="1"/>
    <col min="3" max="3" width="57.7109375" customWidth="1"/>
    <col min="4" max="4" width="22.7109375" customWidth="1"/>
  </cols>
  <sheetData>
    <row r="1" spans="1:4" s="258" customFormat="1" x14ac:dyDescent="0.2">
      <c r="A1" s="366" t="s">
        <v>0</v>
      </c>
      <c r="B1" s="366" t="s">
        <v>1</v>
      </c>
      <c r="C1" s="367" t="s">
        <v>2</v>
      </c>
      <c r="D1" s="366" t="s">
        <v>3</v>
      </c>
    </row>
    <row r="2" spans="1:4" s="258" customFormat="1" x14ac:dyDescent="0.2">
      <c r="A2" s="366"/>
      <c r="B2" s="366"/>
      <c r="C2" s="367"/>
      <c r="D2" s="366"/>
    </row>
    <row r="3" spans="1:4" s="258" customFormat="1" x14ac:dyDescent="0.2">
      <c r="A3" s="366"/>
      <c r="B3" s="366"/>
      <c r="C3" s="367"/>
      <c r="D3" s="366"/>
    </row>
    <row r="4" spans="1:4" s="258" customFormat="1" x14ac:dyDescent="0.2">
      <c r="A4" s="366"/>
      <c r="B4" s="366"/>
      <c r="C4" s="367"/>
      <c r="D4" s="366"/>
    </row>
    <row r="5" spans="1:4" x14ac:dyDescent="0.2">
      <c r="A5" s="369"/>
      <c r="B5" s="369"/>
      <c r="C5" s="370"/>
      <c r="D5" s="369"/>
    </row>
    <row r="6" spans="1:4" ht="22.5" x14ac:dyDescent="0.2">
      <c r="A6" s="368">
        <v>44159</v>
      </c>
      <c r="B6" s="369" t="s">
        <v>949</v>
      </c>
      <c r="C6" s="370" t="s">
        <v>950</v>
      </c>
      <c r="D6" s="369" t="s">
        <v>951</v>
      </c>
    </row>
    <row r="7" spans="1:4" ht="22.5" x14ac:dyDescent="0.2">
      <c r="A7" s="368">
        <v>43578</v>
      </c>
      <c r="B7" s="369" t="s">
        <v>4</v>
      </c>
      <c r="C7" s="370" t="s">
        <v>5</v>
      </c>
      <c r="D7" s="369" t="s">
        <v>6</v>
      </c>
    </row>
    <row r="8" spans="1:4" ht="22.5" x14ac:dyDescent="0.2">
      <c r="A8" s="368">
        <v>43571</v>
      </c>
      <c r="B8" s="369" t="s">
        <v>4</v>
      </c>
      <c r="C8" s="370" t="s">
        <v>7</v>
      </c>
      <c r="D8" s="369" t="s">
        <v>6</v>
      </c>
    </row>
    <row r="9" spans="1:4" x14ac:dyDescent="0.2">
      <c r="A9" s="368">
        <v>43566</v>
      </c>
      <c r="B9" s="369" t="s">
        <v>8</v>
      </c>
      <c r="C9" s="370" t="s">
        <v>9</v>
      </c>
      <c r="D9" s="369" t="s">
        <v>6</v>
      </c>
    </row>
    <row r="10" spans="1:4" x14ac:dyDescent="0.2">
      <c r="A10" s="368">
        <v>43159</v>
      </c>
      <c r="B10" s="369" t="s">
        <v>10</v>
      </c>
      <c r="C10" s="370" t="s">
        <v>11</v>
      </c>
      <c r="D10" s="369" t="s">
        <v>6</v>
      </c>
    </row>
    <row r="11" spans="1:4" ht="22.5" x14ac:dyDescent="0.2">
      <c r="A11" s="371" t="s">
        <v>12</v>
      </c>
      <c r="B11" s="369" t="s">
        <v>13</v>
      </c>
      <c r="C11" s="352" t="s">
        <v>14</v>
      </c>
      <c r="D11" s="351" t="s">
        <v>6</v>
      </c>
    </row>
    <row r="12" spans="1:4" x14ac:dyDescent="0.2">
      <c r="A12" s="368">
        <v>42810</v>
      </c>
      <c r="B12" s="351" t="s">
        <v>15</v>
      </c>
      <c r="C12" s="352" t="s">
        <v>16</v>
      </c>
      <c r="D12" s="351" t="s">
        <v>6</v>
      </c>
    </row>
    <row r="13" spans="1:4" x14ac:dyDescent="0.2">
      <c r="A13" s="368">
        <v>42809</v>
      </c>
      <c r="B13" s="369" t="s">
        <v>17</v>
      </c>
      <c r="C13" s="352" t="s">
        <v>18</v>
      </c>
      <c r="D13" s="351" t="s">
        <v>6</v>
      </c>
    </row>
    <row r="14" spans="1:4" x14ac:dyDescent="0.2">
      <c r="A14" s="368">
        <v>42809</v>
      </c>
      <c r="B14" s="351" t="s">
        <v>19</v>
      </c>
      <c r="C14" s="352" t="s">
        <v>20</v>
      </c>
      <c r="D14" s="351" t="s">
        <v>6</v>
      </c>
    </row>
    <row r="15" spans="1:4" x14ac:dyDescent="0.2">
      <c r="A15" s="368">
        <v>42809</v>
      </c>
      <c r="B15" s="351" t="s">
        <v>21</v>
      </c>
      <c r="C15" s="352" t="s">
        <v>22</v>
      </c>
      <c r="D15" s="351" t="s">
        <v>6</v>
      </c>
    </row>
    <row r="16" spans="1:4" ht="22.5" x14ac:dyDescent="0.2">
      <c r="A16" s="368">
        <v>42809</v>
      </c>
      <c r="B16" s="351" t="s">
        <v>23</v>
      </c>
      <c r="C16" s="352" t="s">
        <v>24</v>
      </c>
      <c r="D16" s="351" t="s">
        <v>6</v>
      </c>
    </row>
    <row r="17" spans="1:4" x14ac:dyDescent="0.2">
      <c r="A17" s="368">
        <v>42809</v>
      </c>
      <c r="B17" s="351" t="s">
        <v>25</v>
      </c>
      <c r="C17" s="352" t="s">
        <v>26</v>
      </c>
      <c r="D17" s="351" t="s">
        <v>6</v>
      </c>
    </row>
    <row r="18" spans="1:4" x14ac:dyDescent="0.2">
      <c r="A18" s="368">
        <v>42808</v>
      </c>
      <c r="B18" s="351" t="s">
        <v>27</v>
      </c>
      <c r="C18" s="352" t="s">
        <v>28</v>
      </c>
      <c r="D18" s="351" t="s">
        <v>6</v>
      </c>
    </row>
    <row r="19" spans="1:4" x14ac:dyDescent="0.2">
      <c r="A19" s="368">
        <v>42808</v>
      </c>
      <c r="B19" s="351" t="s">
        <v>29</v>
      </c>
      <c r="C19" s="352" t="s">
        <v>30</v>
      </c>
      <c r="D19" s="351" t="s">
        <v>6</v>
      </c>
    </row>
    <row r="20" spans="1:4" ht="22.5" x14ac:dyDescent="0.2">
      <c r="A20" s="368">
        <v>42808</v>
      </c>
      <c r="B20" s="351" t="s">
        <v>31</v>
      </c>
      <c r="C20" s="352" t="s">
        <v>32</v>
      </c>
      <c r="D20" s="351" t="s">
        <v>6</v>
      </c>
    </row>
    <row r="21" spans="1:4" ht="22.5" x14ac:dyDescent="0.2">
      <c r="A21" s="368">
        <v>42808</v>
      </c>
      <c r="B21" s="351" t="s">
        <v>33</v>
      </c>
      <c r="C21" s="352" t="s">
        <v>34</v>
      </c>
      <c r="D21" s="351" t="s">
        <v>6</v>
      </c>
    </row>
    <row r="22" spans="1:4" ht="27" customHeight="1" x14ac:dyDescent="0.2">
      <c r="A22" s="368">
        <v>42808</v>
      </c>
      <c r="B22" s="351" t="s">
        <v>35</v>
      </c>
      <c r="C22" s="352" t="s">
        <v>36</v>
      </c>
      <c r="D22" s="351" t="s">
        <v>6</v>
      </c>
    </row>
    <row r="23" spans="1:4" x14ac:dyDescent="0.2">
      <c r="A23" s="368">
        <v>42808</v>
      </c>
      <c r="B23" s="351" t="s">
        <v>37</v>
      </c>
      <c r="C23" s="352" t="s">
        <v>38</v>
      </c>
      <c r="D23" s="351" t="s">
        <v>6</v>
      </c>
    </row>
    <row r="24" spans="1:4" x14ac:dyDescent="0.2">
      <c r="A24" s="368">
        <v>42635</v>
      </c>
      <c r="B24" s="369" t="s">
        <v>39</v>
      </c>
      <c r="C24" s="352" t="s">
        <v>40</v>
      </c>
      <c r="D24" s="351" t="s">
        <v>6</v>
      </c>
    </row>
    <row r="25" spans="1:4" x14ac:dyDescent="0.2">
      <c r="A25" s="368">
        <v>42635</v>
      </c>
      <c r="B25" s="351" t="s">
        <v>41</v>
      </c>
      <c r="C25" s="352" t="s">
        <v>42</v>
      </c>
      <c r="D25" s="351" t="s">
        <v>6</v>
      </c>
    </row>
    <row r="26" spans="1:4" x14ac:dyDescent="0.2">
      <c r="A26" s="368">
        <v>42549</v>
      </c>
      <c r="B26" s="369" t="s">
        <v>43</v>
      </c>
      <c r="C26" s="370" t="s">
        <v>44</v>
      </c>
      <c r="D26" s="351" t="s">
        <v>6</v>
      </c>
    </row>
    <row r="27" spans="1:4" x14ac:dyDescent="0.2">
      <c r="A27" s="368">
        <v>42549</v>
      </c>
      <c r="B27" s="351" t="s">
        <v>45</v>
      </c>
      <c r="C27" s="370" t="s">
        <v>46</v>
      </c>
      <c r="D27" s="351" t="s">
        <v>6</v>
      </c>
    </row>
    <row r="28" spans="1:4" x14ac:dyDescent="0.2">
      <c r="A28" s="368">
        <v>42549</v>
      </c>
      <c r="B28" s="369" t="s">
        <v>47</v>
      </c>
      <c r="C28" s="370" t="s">
        <v>48</v>
      </c>
      <c r="D28" s="351" t="s">
        <v>6</v>
      </c>
    </row>
    <row r="29" spans="1:4" x14ac:dyDescent="0.2">
      <c r="A29" s="368">
        <v>38812</v>
      </c>
      <c r="B29" s="351" t="s">
        <v>49</v>
      </c>
      <c r="C29" s="352" t="s">
        <v>50</v>
      </c>
      <c r="D29" s="351" t="s">
        <v>6</v>
      </c>
    </row>
    <row r="30" spans="1:4" x14ac:dyDescent="0.2">
      <c r="A30" s="368">
        <v>38812</v>
      </c>
      <c r="B30" s="351" t="s">
        <v>51</v>
      </c>
      <c r="C30" s="352" t="s">
        <v>52</v>
      </c>
      <c r="D30" s="351" t="s">
        <v>6</v>
      </c>
    </row>
    <row r="31" spans="1:4" x14ac:dyDescent="0.2">
      <c r="A31" s="368">
        <v>38812</v>
      </c>
      <c r="B31" s="351" t="s">
        <v>53</v>
      </c>
      <c r="C31" s="352" t="s">
        <v>54</v>
      </c>
      <c r="D31" s="351" t="s">
        <v>6</v>
      </c>
    </row>
  </sheetData>
  <sheetProtection algorithmName="SHA-512" hashValue="WZntOqNaIuh+vV/GOsuSWZohA0ll7a3k4M9gxXKQ3tWL6sGNi2bhw1RXPUk2iXq+opDoZGzSl3w+OPMASX93gg==" saltValue="tXtauM8IbWzA9BxazWqQiA==" spinCount="100000" sheet="1" objects="1" scenarios="1"/>
  <sortState xmlns:xlrd2="http://schemas.microsoft.com/office/spreadsheetml/2017/richdata2" ref="A5:D25">
    <sortCondition descending="1" ref="A5:A25"/>
  </sortState>
  <printOptions horizontalCentered="1"/>
  <pageMargins left="0.2" right="0.2" top="0.75" bottom="0.75" header="0.3" footer="0.3"/>
  <pageSetup orientation="landscape" verticalDpi="597"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5"/>
  <sheetViews>
    <sheetView workbookViewId="0">
      <selection activeCell="C23" sqref="C23"/>
    </sheetView>
  </sheetViews>
  <sheetFormatPr defaultRowHeight="11.25" x14ac:dyDescent="0.2"/>
  <cols>
    <col min="1" max="1" width="28.28515625" customWidth="1"/>
    <col min="2" max="2" width="31.7109375" customWidth="1"/>
  </cols>
  <sheetData>
    <row r="1" spans="1:2" x14ac:dyDescent="0.2">
      <c r="A1" t="s">
        <v>55</v>
      </c>
    </row>
    <row r="5" spans="1:2" s="210" customFormat="1" ht="22.5" x14ac:dyDescent="0.2">
      <c r="A5" s="386" t="s">
        <v>56</v>
      </c>
      <c r="B5" s="210" t="s">
        <v>57</v>
      </c>
    </row>
  </sheetData>
  <sheetProtection algorithmName="SHA-512" hashValue="Q+ruJPOjbASZQGDDyb1DkuqrQMxerZDANNeauxpwnIn8jRnBWnvLQ1vuaC6oS6UF2xfZ/JXMtbIGdIygSplPVQ==" saltValue="YEL5a5QIPIJxXg+igt8eSw==" spinCount="100000" sheet="1" objects="1" scenarios="1"/>
  <hyperlinks>
    <hyperlink ref="A5"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U89"/>
  <sheetViews>
    <sheetView workbookViewId="0">
      <selection activeCell="D16" sqref="D16"/>
    </sheetView>
  </sheetViews>
  <sheetFormatPr defaultRowHeight="11.25" x14ac:dyDescent="0.2"/>
  <cols>
    <col min="1" max="1" width="107.7109375" customWidth="1"/>
    <col min="2" max="2" width="46.7109375" style="231" customWidth="1"/>
    <col min="3" max="21" width="16.140625" style="231" customWidth="1"/>
  </cols>
  <sheetData>
    <row r="1" spans="1:21" ht="18" x14ac:dyDescent="0.25">
      <c r="A1" s="228" t="s">
        <v>58</v>
      </c>
      <c r="B1" s="282"/>
    </row>
    <row r="2" spans="1:21" x14ac:dyDescent="0.2">
      <c r="A2" s="282"/>
      <c r="B2" s="282"/>
    </row>
    <row r="3" spans="1:21" ht="16.5" x14ac:dyDescent="0.25">
      <c r="A3" s="227" t="s">
        <v>59</v>
      </c>
    </row>
    <row r="4" spans="1:21" ht="60" x14ac:dyDescent="0.2">
      <c r="A4" s="333" t="s">
        <v>60</v>
      </c>
      <c r="B4" s="375"/>
    </row>
    <row r="5" spans="1:21" ht="25.5" x14ac:dyDescent="0.2">
      <c r="A5" s="209" t="s">
        <v>61</v>
      </c>
    </row>
    <row r="6" spans="1:21" ht="12.75" x14ac:dyDescent="0.2">
      <c r="A6" s="363" t="s">
        <v>62</v>
      </c>
    </row>
    <row r="7" spans="1:21" ht="12.75" x14ac:dyDescent="0.2">
      <c r="A7" s="209"/>
    </row>
    <row r="8" spans="1:21" ht="12.75" x14ac:dyDescent="0.2">
      <c r="A8" s="224" t="s">
        <v>63</v>
      </c>
    </row>
    <row r="9" spans="1:21" ht="12.75" x14ac:dyDescent="0.2">
      <c r="A9" s="225" t="s">
        <v>64</v>
      </c>
    </row>
    <row r="10" spans="1:21" ht="12.75" x14ac:dyDescent="0.2">
      <c r="A10" s="226" t="s">
        <v>65</v>
      </c>
    </row>
    <row r="11" spans="1:21" ht="12.75" x14ac:dyDescent="0.2">
      <c r="A11" s="209"/>
    </row>
    <row r="12" spans="1:21" s="208" customFormat="1" ht="12.75" x14ac:dyDescent="0.2">
      <c r="A12" s="211" t="s">
        <v>66</v>
      </c>
      <c r="B12" s="232"/>
      <c r="C12" s="232"/>
      <c r="D12" s="232"/>
      <c r="E12" s="232"/>
      <c r="F12" s="232"/>
      <c r="G12" s="232"/>
      <c r="H12" s="232"/>
      <c r="I12" s="232"/>
      <c r="J12" s="232"/>
      <c r="K12" s="232"/>
      <c r="L12" s="232"/>
      <c r="M12" s="232"/>
      <c r="N12" s="232"/>
      <c r="O12" s="232"/>
      <c r="P12" s="232"/>
      <c r="Q12" s="232"/>
      <c r="R12" s="232"/>
      <c r="S12" s="232"/>
      <c r="T12" s="232"/>
      <c r="U12" s="232"/>
    </row>
    <row r="13" spans="1:21" ht="12.75" x14ac:dyDescent="0.2">
      <c r="A13" s="209"/>
    </row>
    <row r="14" spans="1:21" ht="12.75" x14ac:dyDescent="0.2">
      <c r="A14" s="372" t="s">
        <v>67</v>
      </c>
    </row>
    <row r="15" spans="1:21" ht="12.75" x14ac:dyDescent="0.2">
      <c r="A15" s="372"/>
    </row>
    <row r="16" spans="1:21" ht="12.75" x14ac:dyDescent="0.2">
      <c r="A16" s="372" t="s">
        <v>68</v>
      </c>
    </row>
    <row r="17" spans="1:1" ht="12.75" x14ac:dyDescent="0.2">
      <c r="A17" s="208"/>
    </row>
    <row r="18" spans="1:1" ht="12.75" x14ac:dyDescent="0.2">
      <c r="A18" s="211" t="s">
        <v>69</v>
      </c>
    </row>
    <row r="19" spans="1:1" ht="12.75" x14ac:dyDescent="0.2">
      <c r="A19" s="209" t="s">
        <v>70</v>
      </c>
    </row>
    <row r="20" spans="1:1" ht="12.75" x14ac:dyDescent="0.2">
      <c r="A20" s="209" t="s">
        <v>71</v>
      </c>
    </row>
    <row r="21" spans="1:1" ht="12.75" x14ac:dyDescent="0.2">
      <c r="A21" s="209" t="s">
        <v>72</v>
      </c>
    </row>
    <row r="22" spans="1:1" ht="12.75" x14ac:dyDescent="0.2">
      <c r="A22" s="209"/>
    </row>
    <row r="23" spans="1:1" ht="16.5" x14ac:dyDescent="0.25">
      <c r="A23" s="227" t="s">
        <v>73</v>
      </c>
    </row>
    <row r="24" spans="1:1" ht="12.75" x14ac:dyDescent="0.2">
      <c r="A24" s="211"/>
    </row>
    <row r="25" spans="1:1" ht="12.75" x14ac:dyDescent="0.2">
      <c r="A25" s="211" t="s">
        <v>74</v>
      </c>
    </row>
    <row r="26" spans="1:1" ht="12.75" x14ac:dyDescent="0.2">
      <c r="A26" s="209" t="s">
        <v>75</v>
      </c>
    </row>
    <row r="27" spans="1:1" ht="25.5" x14ac:dyDescent="0.2">
      <c r="A27" s="209" t="s">
        <v>76</v>
      </c>
    </row>
    <row r="28" spans="1:1" ht="25.5" x14ac:dyDescent="0.2">
      <c r="A28" s="209" t="s">
        <v>77</v>
      </c>
    </row>
    <row r="29" spans="1:1" ht="12.75" x14ac:dyDescent="0.2">
      <c r="A29" s="209" t="s">
        <v>78</v>
      </c>
    </row>
    <row r="30" spans="1:1" ht="12.75" x14ac:dyDescent="0.2">
      <c r="A30" s="209"/>
    </row>
    <row r="31" spans="1:1" ht="25.5" x14ac:dyDescent="0.2">
      <c r="A31" s="209" t="s">
        <v>79</v>
      </c>
    </row>
    <row r="32" spans="1:1" ht="12.75" x14ac:dyDescent="0.2">
      <c r="A32" s="209" t="s">
        <v>80</v>
      </c>
    </row>
    <row r="33" spans="1:1" ht="38.25" x14ac:dyDescent="0.2">
      <c r="A33" s="209" t="s">
        <v>81</v>
      </c>
    </row>
    <row r="34" spans="1:1" ht="12.75" x14ac:dyDescent="0.2">
      <c r="A34" s="209"/>
    </row>
    <row r="35" spans="1:1" ht="12.75" x14ac:dyDescent="0.2">
      <c r="A35" s="211" t="s">
        <v>82</v>
      </c>
    </row>
    <row r="36" spans="1:1" ht="12.75" x14ac:dyDescent="0.2">
      <c r="A36" s="211"/>
    </row>
    <row r="37" spans="1:1" ht="12.75" x14ac:dyDescent="0.2">
      <c r="A37" s="211" t="s">
        <v>83</v>
      </c>
    </row>
    <row r="38" spans="1:1" ht="12.75" x14ac:dyDescent="0.2">
      <c r="A38" s="209"/>
    </row>
    <row r="39" spans="1:1" ht="21.75" customHeight="1" x14ac:dyDescent="0.2">
      <c r="A39" s="209" t="s">
        <v>84</v>
      </c>
    </row>
    <row r="40" spans="1:1" ht="12.75" x14ac:dyDescent="0.2">
      <c r="A40" s="209"/>
    </row>
    <row r="41" spans="1:1" ht="12.75" x14ac:dyDescent="0.2">
      <c r="A41" s="211" t="s">
        <v>85</v>
      </c>
    </row>
    <row r="42" spans="1:1" ht="12.75" x14ac:dyDescent="0.2">
      <c r="A42" s="209"/>
    </row>
    <row r="43" spans="1:1" ht="12.75" x14ac:dyDescent="0.2">
      <c r="A43" s="211" t="s">
        <v>86</v>
      </c>
    </row>
    <row r="44" spans="1:1" ht="12.75" x14ac:dyDescent="0.2">
      <c r="A44" s="209"/>
    </row>
    <row r="45" spans="1:1" ht="12.75" x14ac:dyDescent="0.2">
      <c r="A45" s="211" t="s">
        <v>87</v>
      </c>
    </row>
    <row r="46" spans="1:1" ht="12.75" x14ac:dyDescent="0.2">
      <c r="A46" s="209"/>
    </row>
    <row r="47" spans="1:1" ht="12.75" x14ac:dyDescent="0.2">
      <c r="A47" s="211" t="s">
        <v>88</v>
      </c>
    </row>
    <row r="48" spans="1:1" ht="12.75" x14ac:dyDescent="0.2">
      <c r="A48" s="211"/>
    </row>
    <row r="49" spans="1:1" ht="12.75" x14ac:dyDescent="0.2">
      <c r="A49" s="211" t="s">
        <v>89</v>
      </c>
    </row>
    <row r="50" spans="1:1" ht="12.75" x14ac:dyDescent="0.2">
      <c r="A50" s="209"/>
    </row>
    <row r="51" spans="1:1" ht="60" x14ac:dyDescent="0.25">
      <c r="A51" s="209" t="s">
        <v>90</v>
      </c>
    </row>
    <row r="52" spans="1:1" ht="12.75" x14ac:dyDescent="0.2">
      <c r="A52" s="209"/>
    </row>
    <row r="53" spans="1:1" ht="33" x14ac:dyDescent="0.25">
      <c r="A53" s="227" t="s">
        <v>91</v>
      </c>
    </row>
    <row r="55" spans="1:1" ht="38.25" x14ac:dyDescent="0.2">
      <c r="A55" s="209" t="s">
        <v>92</v>
      </c>
    </row>
    <row r="57" spans="1:1" ht="38.25" x14ac:dyDescent="0.2">
      <c r="A57" s="209" t="s">
        <v>93</v>
      </c>
    </row>
    <row r="58" spans="1:1" ht="12.75" x14ac:dyDescent="0.2">
      <c r="A58" s="209"/>
    </row>
    <row r="59" spans="1:1" ht="25.5" x14ac:dyDescent="0.2">
      <c r="A59" s="223" t="s">
        <v>94</v>
      </c>
    </row>
    <row r="60" spans="1:1" x14ac:dyDescent="0.2">
      <c r="A60" s="210"/>
    </row>
    <row r="61" spans="1:1" ht="38.25" x14ac:dyDescent="0.2">
      <c r="A61" s="209" t="s">
        <v>95</v>
      </c>
    </row>
    <row r="62" spans="1:1" x14ac:dyDescent="0.2">
      <c r="A62" s="210"/>
    </row>
    <row r="63" spans="1:1" ht="12.75" x14ac:dyDescent="0.2">
      <c r="A63" s="209" t="s">
        <v>96</v>
      </c>
    </row>
    <row r="64" spans="1:1" ht="12.75" x14ac:dyDescent="0.2">
      <c r="A64" s="209"/>
    </row>
    <row r="65" spans="1:1" ht="12.75" x14ac:dyDescent="0.2">
      <c r="A65" s="209" t="s">
        <v>97</v>
      </c>
    </row>
    <row r="66" spans="1:1" ht="12.75" x14ac:dyDescent="0.2">
      <c r="A66" s="209"/>
    </row>
    <row r="67" spans="1:1" ht="12.75" x14ac:dyDescent="0.2">
      <c r="A67" s="209" t="s">
        <v>98</v>
      </c>
    </row>
    <row r="68" spans="1:1" ht="12.75" x14ac:dyDescent="0.2">
      <c r="A68" s="209"/>
    </row>
    <row r="69" spans="1:1" ht="12.75" x14ac:dyDescent="0.2">
      <c r="A69" s="209" t="s">
        <v>99</v>
      </c>
    </row>
    <row r="70" spans="1:1" x14ac:dyDescent="0.2">
      <c r="A70" s="210"/>
    </row>
    <row r="71" spans="1:1" ht="12.75" x14ac:dyDescent="0.2">
      <c r="A71" s="223" t="s">
        <v>100</v>
      </c>
    </row>
    <row r="72" spans="1:1" x14ac:dyDescent="0.2">
      <c r="A72" s="210"/>
    </row>
    <row r="73" spans="1:1" ht="16.5" x14ac:dyDescent="0.25">
      <c r="A73" s="227" t="s">
        <v>101</v>
      </c>
    </row>
    <row r="74" spans="1:1" x14ac:dyDescent="0.2">
      <c r="A74" s="210"/>
    </row>
    <row r="75" spans="1:1" ht="25.5" x14ac:dyDescent="0.2">
      <c r="A75" s="209" t="s">
        <v>102</v>
      </c>
    </row>
    <row r="76" spans="1:1" ht="12.75" x14ac:dyDescent="0.2">
      <c r="A76" s="209"/>
    </row>
    <row r="77" spans="1:1" ht="12.75" x14ac:dyDescent="0.2">
      <c r="A77" s="209" t="s">
        <v>103</v>
      </c>
    </row>
    <row r="79" spans="1:1" ht="14.25" x14ac:dyDescent="0.2">
      <c r="A79" s="229" t="s">
        <v>104</v>
      </c>
    </row>
    <row r="80" spans="1:1" ht="12.75" x14ac:dyDescent="0.2">
      <c r="A80" s="230" t="s">
        <v>105</v>
      </c>
    </row>
    <row r="82" spans="1:1" ht="14.25" x14ac:dyDescent="0.2">
      <c r="A82" s="229" t="s">
        <v>106</v>
      </c>
    </row>
    <row r="83" spans="1:1" ht="12.75" x14ac:dyDescent="0.2">
      <c r="A83" s="230" t="s">
        <v>107</v>
      </c>
    </row>
    <row r="84" spans="1:1" ht="12.75" x14ac:dyDescent="0.2">
      <c r="A84" s="230" t="s">
        <v>108</v>
      </c>
    </row>
    <row r="85" spans="1:1" ht="12.75" x14ac:dyDescent="0.2">
      <c r="A85" s="364" t="s">
        <v>109</v>
      </c>
    </row>
    <row r="86" spans="1:1" ht="14.25" x14ac:dyDescent="0.2">
      <c r="A86" s="365" t="s">
        <v>110</v>
      </c>
    </row>
    <row r="87" spans="1:1" ht="14.25" x14ac:dyDescent="0.2">
      <c r="A87" s="365" t="s">
        <v>111</v>
      </c>
    </row>
    <row r="88" spans="1:1" ht="14.25" x14ac:dyDescent="0.2">
      <c r="A88" s="365" t="s">
        <v>112</v>
      </c>
    </row>
    <row r="89" spans="1:1" ht="14.25" x14ac:dyDescent="0.2">
      <c r="A89" s="365" t="s">
        <v>113</v>
      </c>
    </row>
  </sheetData>
  <sheetProtection algorithmName="SHA-512" hashValue="ibQ9gY2gduu1Xety4K/4SRzuWHVhXpF//E02Q82Tv+t2IOqETT7IqmGdGcWxNxpdwQhykP8bP1fmgpfOqXI5tg==" saltValue="pKMUIv17ANFAI3FvZI9Lvg==" spinCount="100000" sheet="1" objects="1" scenarios="1"/>
  <hyperlinks>
    <hyperlink ref="A85" r:id="rId1" xr:uid="{00000000-0004-0000-0200-000000000000}"/>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pageSetUpPr fitToPage="1"/>
  </sheetPr>
  <dimension ref="A1:BB302"/>
  <sheetViews>
    <sheetView tabSelected="1" zoomScale="85" zoomScaleNormal="85" workbookViewId="0">
      <pane ySplit="5" topLeftCell="A6" activePane="bottomLeft" state="frozen"/>
      <selection activeCell="A4" sqref="A4"/>
      <selection pane="bottomLeft" activeCell="D57" sqref="D57"/>
    </sheetView>
  </sheetViews>
  <sheetFormatPr defaultRowHeight="15" x14ac:dyDescent="0.25"/>
  <cols>
    <col min="1" max="2" width="4.7109375" style="84" customWidth="1"/>
    <col min="3" max="3" width="71.7109375" style="84" customWidth="1"/>
    <col min="4" max="4" width="34.140625" style="174" customWidth="1"/>
    <col min="5" max="5" width="32.7109375" style="174" customWidth="1"/>
    <col min="6" max="6" width="38.28515625" style="84" customWidth="1"/>
    <col min="7" max="7" width="43.7109375" style="142" customWidth="1"/>
    <col min="8" max="8" width="24.28515625" style="142" customWidth="1"/>
    <col min="9" max="54" width="16.140625" style="142" customWidth="1"/>
    <col min="55" max="250" width="9.140625" style="84"/>
    <col min="251" max="253" width="3.42578125" style="84" customWidth="1"/>
    <col min="254" max="254" width="40.7109375" style="84" customWidth="1"/>
    <col min="255" max="255" width="9.140625" style="84" customWidth="1"/>
    <col min="256" max="256" width="19.28515625" style="84" bestFit="1" customWidth="1"/>
    <col min="257" max="257" width="19.28515625" style="84" customWidth="1"/>
    <col min="258" max="259" width="20" style="84" bestFit="1" customWidth="1"/>
    <col min="260" max="260" width="19.28515625" style="84" bestFit="1" customWidth="1"/>
    <col min="261" max="261" width="19.42578125" style="84" bestFit="1" customWidth="1"/>
    <col min="262" max="262" width="9.140625" style="84" customWidth="1"/>
    <col min="263" max="506" width="9.140625" style="84"/>
    <col min="507" max="509" width="3.42578125" style="84" customWidth="1"/>
    <col min="510" max="510" width="40.7109375" style="84" customWidth="1"/>
    <col min="511" max="511" width="9.140625" style="84" customWidth="1"/>
    <col min="512" max="512" width="19.28515625" style="84" bestFit="1" customWidth="1"/>
    <col min="513" max="513" width="19.28515625" style="84" customWidth="1"/>
    <col min="514" max="515" width="20" style="84" bestFit="1" customWidth="1"/>
    <col min="516" max="516" width="19.28515625" style="84" bestFit="1" customWidth="1"/>
    <col min="517" max="517" width="19.42578125" style="84" bestFit="1" customWidth="1"/>
    <col min="518" max="518" width="9.140625" style="84" customWidth="1"/>
    <col min="519" max="762" width="9.140625" style="84"/>
    <col min="763" max="765" width="3.42578125" style="84" customWidth="1"/>
    <col min="766" max="766" width="40.7109375" style="84" customWidth="1"/>
    <col min="767" max="767" width="9.140625" style="84" customWidth="1"/>
    <col min="768" max="768" width="19.28515625" style="84" bestFit="1" customWidth="1"/>
    <col min="769" max="769" width="19.28515625" style="84" customWidth="1"/>
    <col min="770" max="771" width="20" style="84" bestFit="1" customWidth="1"/>
    <col min="772" max="772" width="19.28515625" style="84" bestFit="1" customWidth="1"/>
    <col min="773" max="773" width="19.42578125" style="84" bestFit="1" customWidth="1"/>
    <col min="774" max="774" width="9.140625" style="84" customWidth="1"/>
    <col min="775" max="1018" width="9.140625" style="84"/>
    <col min="1019" max="1021" width="3.42578125" style="84" customWidth="1"/>
    <col min="1022" max="1022" width="40.7109375" style="84" customWidth="1"/>
    <col min="1023" max="1023" width="9.140625" style="84" customWidth="1"/>
    <col min="1024" max="1024" width="19.28515625" style="84" bestFit="1" customWidth="1"/>
    <col min="1025" max="1025" width="19.28515625" style="84" customWidth="1"/>
    <col min="1026" max="1027" width="20" style="84" bestFit="1" customWidth="1"/>
    <col min="1028" max="1028" width="19.28515625" style="84" bestFit="1" customWidth="1"/>
    <col min="1029" max="1029" width="19.42578125" style="84" bestFit="1" customWidth="1"/>
    <col min="1030" max="1030" width="9.140625" style="84" customWidth="1"/>
    <col min="1031" max="1274" width="9.140625" style="84"/>
    <col min="1275" max="1277" width="3.42578125" style="84" customWidth="1"/>
    <col min="1278" max="1278" width="40.7109375" style="84" customWidth="1"/>
    <col min="1279" max="1279" width="9.140625" style="84" customWidth="1"/>
    <col min="1280" max="1280" width="19.28515625" style="84" bestFit="1" customWidth="1"/>
    <col min="1281" max="1281" width="19.28515625" style="84" customWidth="1"/>
    <col min="1282" max="1283" width="20" style="84" bestFit="1" customWidth="1"/>
    <col min="1284" max="1284" width="19.28515625" style="84" bestFit="1" customWidth="1"/>
    <col min="1285" max="1285" width="19.42578125" style="84" bestFit="1" customWidth="1"/>
    <col min="1286" max="1286" width="9.140625" style="84" customWidth="1"/>
    <col min="1287" max="1530" width="9.140625" style="84"/>
    <col min="1531" max="1533" width="3.42578125" style="84" customWidth="1"/>
    <col min="1534" max="1534" width="40.7109375" style="84" customWidth="1"/>
    <col min="1535" max="1535" width="9.140625" style="84" customWidth="1"/>
    <col min="1536" max="1536" width="19.28515625" style="84" bestFit="1" customWidth="1"/>
    <col min="1537" max="1537" width="19.28515625" style="84" customWidth="1"/>
    <col min="1538" max="1539" width="20" style="84" bestFit="1" customWidth="1"/>
    <col min="1540" max="1540" width="19.28515625" style="84" bestFit="1" customWidth="1"/>
    <col min="1541" max="1541" width="19.42578125" style="84" bestFit="1" customWidth="1"/>
    <col min="1542" max="1542" width="9.140625" style="84" customWidth="1"/>
    <col min="1543" max="1786" width="9.140625" style="84"/>
    <col min="1787" max="1789" width="3.42578125" style="84" customWidth="1"/>
    <col min="1790" max="1790" width="40.7109375" style="84" customWidth="1"/>
    <col min="1791" max="1791" width="9.140625" style="84" customWidth="1"/>
    <col min="1792" max="1792" width="19.28515625" style="84" bestFit="1" customWidth="1"/>
    <col min="1793" max="1793" width="19.28515625" style="84" customWidth="1"/>
    <col min="1794" max="1795" width="20" style="84" bestFit="1" customWidth="1"/>
    <col min="1796" max="1796" width="19.28515625" style="84" bestFit="1" customWidth="1"/>
    <col min="1797" max="1797" width="19.42578125" style="84" bestFit="1" customWidth="1"/>
    <col min="1798" max="1798" width="9.140625" style="84" customWidth="1"/>
    <col min="1799" max="2042" width="9.140625" style="84"/>
    <col min="2043" max="2045" width="3.42578125" style="84" customWidth="1"/>
    <col min="2046" max="2046" width="40.7109375" style="84" customWidth="1"/>
    <col min="2047" max="2047" width="9.140625" style="84" customWidth="1"/>
    <col min="2048" max="2048" width="19.28515625" style="84" bestFit="1" customWidth="1"/>
    <col min="2049" max="2049" width="19.28515625" style="84" customWidth="1"/>
    <col min="2050" max="2051" width="20" style="84" bestFit="1" customWidth="1"/>
    <col min="2052" max="2052" width="19.28515625" style="84" bestFit="1" customWidth="1"/>
    <col min="2053" max="2053" width="19.42578125" style="84" bestFit="1" customWidth="1"/>
    <col min="2054" max="2054" width="9.140625" style="84" customWidth="1"/>
    <col min="2055" max="2298" width="9.140625" style="84"/>
    <col min="2299" max="2301" width="3.42578125" style="84" customWidth="1"/>
    <col min="2302" max="2302" width="40.7109375" style="84" customWidth="1"/>
    <col min="2303" max="2303" width="9.140625" style="84" customWidth="1"/>
    <col min="2304" max="2304" width="19.28515625" style="84" bestFit="1" customWidth="1"/>
    <col min="2305" max="2305" width="19.28515625" style="84" customWidth="1"/>
    <col min="2306" max="2307" width="20" style="84" bestFit="1" customWidth="1"/>
    <col min="2308" max="2308" width="19.28515625" style="84" bestFit="1" customWidth="1"/>
    <col min="2309" max="2309" width="19.42578125" style="84" bestFit="1" customWidth="1"/>
    <col min="2310" max="2310" width="9.140625" style="84" customWidth="1"/>
    <col min="2311" max="2554" width="9.140625" style="84"/>
    <col min="2555" max="2557" width="3.42578125" style="84" customWidth="1"/>
    <col min="2558" max="2558" width="40.7109375" style="84" customWidth="1"/>
    <col min="2559" max="2559" width="9.140625" style="84" customWidth="1"/>
    <col min="2560" max="2560" width="19.28515625" style="84" bestFit="1" customWidth="1"/>
    <col min="2561" max="2561" width="19.28515625" style="84" customWidth="1"/>
    <col min="2562" max="2563" width="20" style="84" bestFit="1" customWidth="1"/>
    <col min="2564" max="2564" width="19.28515625" style="84" bestFit="1" customWidth="1"/>
    <col min="2565" max="2565" width="19.42578125" style="84" bestFit="1" customWidth="1"/>
    <col min="2566" max="2566" width="9.140625" style="84" customWidth="1"/>
    <col min="2567" max="2810" width="9.140625" style="84"/>
    <col min="2811" max="2813" width="3.42578125" style="84" customWidth="1"/>
    <col min="2814" max="2814" width="40.7109375" style="84" customWidth="1"/>
    <col min="2815" max="2815" width="9.140625" style="84" customWidth="1"/>
    <col min="2816" max="2816" width="19.28515625" style="84" bestFit="1" customWidth="1"/>
    <col min="2817" max="2817" width="19.28515625" style="84" customWidth="1"/>
    <col min="2818" max="2819" width="20" style="84" bestFit="1" customWidth="1"/>
    <col min="2820" max="2820" width="19.28515625" style="84" bestFit="1" customWidth="1"/>
    <col min="2821" max="2821" width="19.42578125" style="84" bestFit="1" customWidth="1"/>
    <col min="2822" max="2822" width="9.140625" style="84" customWidth="1"/>
    <col min="2823" max="3066" width="9.140625" style="84"/>
    <col min="3067" max="3069" width="3.42578125" style="84" customWidth="1"/>
    <col min="3070" max="3070" width="40.7109375" style="84" customWidth="1"/>
    <col min="3071" max="3071" width="9.140625" style="84" customWidth="1"/>
    <col min="3072" max="3072" width="19.28515625" style="84" bestFit="1" customWidth="1"/>
    <col min="3073" max="3073" width="19.28515625" style="84" customWidth="1"/>
    <col min="3074" max="3075" width="20" style="84" bestFit="1" customWidth="1"/>
    <col min="3076" max="3076" width="19.28515625" style="84" bestFit="1" customWidth="1"/>
    <col min="3077" max="3077" width="19.42578125" style="84" bestFit="1" customWidth="1"/>
    <col min="3078" max="3078" width="9.140625" style="84" customWidth="1"/>
    <col min="3079" max="3322" width="9.140625" style="84"/>
    <col min="3323" max="3325" width="3.42578125" style="84" customWidth="1"/>
    <col min="3326" max="3326" width="40.7109375" style="84" customWidth="1"/>
    <col min="3327" max="3327" width="9.140625" style="84" customWidth="1"/>
    <col min="3328" max="3328" width="19.28515625" style="84" bestFit="1" customWidth="1"/>
    <col min="3329" max="3329" width="19.28515625" style="84" customWidth="1"/>
    <col min="3330" max="3331" width="20" style="84" bestFit="1" customWidth="1"/>
    <col min="3332" max="3332" width="19.28515625" style="84" bestFit="1" customWidth="1"/>
    <col min="3333" max="3333" width="19.42578125" style="84" bestFit="1" customWidth="1"/>
    <col min="3334" max="3334" width="9.140625" style="84" customWidth="1"/>
    <col min="3335" max="3578" width="9.140625" style="84"/>
    <col min="3579" max="3581" width="3.42578125" style="84" customWidth="1"/>
    <col min="3582" max="3582" width="40.7109375" style="84" customWidth="1"/>
    <col min="3583" max="3583" width="9.140625" style="84" customWidth="1"/>
    <col min="3584" max="3584" width="19.28515625" style="84" bestFit="1" customWidth="1"/>
    <col min="3585" max="3585" width="19.28515625" style="84" customWidth="1"/>
    <col min="3586" max="3587" width="20" style="84" bestFit="1" customWidth="1"/>
    <col min="3588" max="3588" width="19.28515625" style="84" bestFit="1" customWidth="1"/>
    <col min="3589" max="3589" width="19.42578125" style="84" bestFit="1" customWidth="1"/>
    <col min="3590" max="3590" width="9.140625" style="84" customWidth="1"/>
    <col min="3591" max="3834" width="9.140625" style="84"/>
    <col min="3835" max="3837" width="3.42578125" style="84" customWidth="1"/>
    <col min="3838" max="3838" width="40.7109375" style="84" customWidth="1"/>
    <col min="3839" max="3839" width="9.140625" style="84" customWidth="1"/>
    <col min="3840" max="3840" width="19.28515625" style="84" bestFit="1" customWidth="1"/>
    <col min="3841" max="3841" width="19.28515625" style="84" customWidth="1"/>
    <col min="3842" max="3843" width="20" style="84" bestFit="1" customWidth="1"/>
    <col min="3844" max="3844" width="19.28515625" style="84" bestFit="1" customWidth="1"/>
    <col min="3845" max="3845" width="19.42578125" style="84" bestFit="1" customWidth="1"/>
    <col min="3846" max="3846" width="9.140625" style="84" customWidth="1"/>
    <col min="3847" max="4090" width="9.140625" style="84"/>
    <col min="4091" max="4093" width="3.42578125" style="84" customWidth="1"/>
    <col min="4094" max="4094" width="40.7109375" style="84" customWidth="1"/>
    <col min="4095" max="4095" width="9.140625" style="84" customWidth="1"/>
    <col min="4096" max="4096" width="19.28515625" style="84" bestFit="1" customWidth="1"/>
    <col min="4097" max="4097" width="19.28515625" style="84" customWidth="1"/>
    <col min="4098" max="4099" width="20" style="84" bestFit="1" customWidth="1"/>
    <col min="4100" max="4100" width="19.28515625" style="84" bestFit="1" customWidth="1"/>
    <col min="4101" max="4101" width="19.42578125" style="84" bestFit="1" customWidth="1"/>
    <col min="4102" max="4102" width="9.140625" style="84" customWidth="1"/>
    <col min="4103" max="4346" width="9.140625" style="84"/>
    <col min="4347" max="4349" width="3.42578125" style="84" customWidth="1"/>
    <col min="4350" max="4350" width="40.7109375" style="84" customWidth="1"/>
    <col min="4351" max="4351" width="9.140625" style="84" customWidth="1"/>
    <col min="4352" max="4352" width="19.28515625" style="84" bestFit="1" customWidth="1"/>
    <col min="4353" max="4353" width="19.28515625" style="84" customWidth="1"/>
    <col min="4354" max="4355" width="20" style="84" bestFit="1" customWidth="1"/>
    <col min="4356" max="4356" width="19.28515625" style="84" bestFit="1" customWidth="1"/>
    <col min="4357" max="4357" width="19.42578125" style="84" bestFit="1" customWidth="1"/>
    <col min="4358" max="4358" width="9.140625" style="84" customWidth="1"/>
    <col min="4359" max="4602" width="9.140625" style="84"/>
    <col min="4603" max="4605" width="3.42578125" style="84" customWidth="1"/>
    <col min="4606" max="4606" width="40.7109375" style="84" customWidth="1"/>
    <col min="4607" max="4607" width="9.140625" style="84" customWidth="1"/>
    <col min="4608" max="4608" width="19.28515625" style="84" bestFit="1" customWidth="1"/>
    <col min="4609" max="4609" width="19.28515625" style="84" customWidth="1"/>
    <col min="4610" max="4611" width="20" style="84" bestFit="1" customWidth="1"/>
    <col min="4612" max="4612" width="19.28515625" style="84" bestFit="1" customWidth="1"/>
    <col min="4613" max="4613" width="19.42578125" style="84" bestFit="1" customWidth="1"/>
    <col min="4614" max="4614" width="9.140625" style="84" customWidth="1"/>
    <col min="4615" max="4858" width="9.140625" style="84"/>
    <col min="4859" max="4861" width="3.42578125" style="84" customWidth="1"/>
    <col min="4862" max="4862" width="40.7109375" style="84" customWidth="1"/>
    <col min="4863" max="4863" width="9.140625" style="84" customWidth="1"/>
    <col min="4864" max="4864" width="19.28515625" style="84" bestFit="1" customWidth="1"/>
    <col min="4865" max="4865" width="19.28515625" style="84" customWidth="1"/>
    <col min="4866" max="4867" width="20" style="84" bestFit="1" customWidth="1"/>
    <col min="4868" max="4868" width="19.28515625" style="84" bestFit="1" customWidth="1"/>
    <col min="4869" max="4869" width="19.42578125" style="84" bestFit="1" customWidth="1"/>
    <col min="4870" max="4870" width="9.140625" style="84" customWidth="1"/>
    <col min="4871" max="5114" width="9.140625" style="84"/>
    <col min="5115" max="5117" width="3.42578125" style="84" customWidth="1"/>
    <col min="5118" max="5118" width="40.7109375" style="84" customWidth="1"/>
    <col min="5119" max="5119" width="9.140625" style="84" customWidth="1"/>
    <col min="5120" max="5120" width="19.28515625" style="84" bestFit="1" customWidth="1"/>
    <col min="5121" max="5121" width="19.28515625" style="84" customWidth="1"/>
    <col min="5122" max="5123" width="20" style="84" bestFit="1" customWidth="1"/>
    <col min="5124" max="5124" width="19.28515625" style="84" bestFit="1" customWidth="1"/>
    <col min="5125" max="5125" width="19.42578125" style="84" bestFit="1" customWidth="1"/>
    <col min="5126" max="5126" width="9.140625" style="84" customWidth="1"/>
    <col min="5127" max="5370" width="9.140625" style="84"/>
    <col min="5371" max="5373" width="3.42578125" style="84" customWidth="1"/>
    <col min="5374" max="5374" width="40.7109375" style="84" customWidth="1"/>
    <col min="5375" max="5375" width="9.140625" style="84" customWidth="1"/>
    <col min="5376" max="5376" width="19.28515625" style="84" bestFit="1" customWidth="1"/>
    <col min="5377" max="5377" width="19.28515625" style="84" customWidth="1"/>
    <col min="5378" max="5379" width="20" style="84" bestFit="1" customWidth="1"/>
    <col min="5380" max="5380" width="19.28515625" style="84" bestFit="1" customWidth="1"/>
    <col min="5381" max="5381" width="19.42578125" style="84" bestFit="1" customWidth="1"/>
    <col min="5382" max="5382" width="9.140625" style="84" customWidth="1"/>
    <col min="5383" max="5626" width="9.140625" style="84"/>
    <col min="5627" max="5629" width="3.42578125" style="84" customWidth="1"/>
    <col min="5630" max="5630" width="40.7109375" style="84" customWidth="1"/>
    <col min="5631" max="5631" width="9.140625" style="84" customWidth="1"/>
    <col min="5632" max="5632" width="19.28515625" style="84" bestFit="1" customWidth="1"/>
    <col min="5633" max="5633" width="19.28515625" style="84" customWidth="1"/>
    <col min="5634" max="5635" width="20" style="84" bestFit="1" customWidth="1"/>
    <col min="5636" max="5636" width="19.28515625" style="84" bestFit="1" customWidth="1"/>
    <col min="5637" max="5637" width="19.42578125" style="84" bestFit="1" customWidth="1"/>
    <col min="5638" max="5638" width="9.140625" style="84" customWidth="1"/>
    <col min="5639" max="5882" width="9.140625" style="84"/>
    <col min="5883" max="5885" width="3.42578125" style="84" customWidth="1"/>
    <col min="5886" max="5886" width="40.7109375" style="84" customWidth="1"/>
    <col min="5887" max="5887" width="9.140625" style="84" customWidth="1"/>
    <col min="5888" max="5888" width="19.28515625" style="84" bestFit="1" customWidth="1"/>
    <col min="5889" max="5889" width="19.28515625" style="84" customWidth="1"/>
    <col min="5890" max="5891" width="20" style="84" bestFit="1" customWidth="1"/>
    <col min="5892" max="5892" width="19.28515625" style="84" bestFit="1" customWidth="1"/>
    <col min="5893" max="5893" width="19.42578125" style="84" bestFit="1" customWidth="1"/>
    <col min="5894" max="5894" width="9.140625" style="84" customWidth="1"/>
    <col min="5895" max="6138" width="9.140625" style="84"/>
    <col min="6139" max="6141" width="3.42578125" style="84" customWidth="1"/>
    <col min="6142" max="6142" width="40.7109375" style="84" customWidth="1"/>
    <col min="6143" max="6143" width="9.140625" style="84" customWidth="1"/>
    <col min="6144" max="6144" width="19.28515625" style="84" bestFit="1" customWidth="1"/>
    <col min="6145" max="6145" width="19.28515625" style="84" customWidth="1"/>
    <col min="6146" max="6147" width="20" style="84" bestFit="1" customWidth="1"/>
    <col min="6148" max="6148" width="19.28515625" style="84" bestFit="1" customWidth="1"/>
    <col min="6149" max="6149" width="19.42578125" style="84" bestFit="1" customWidth="1"/>
    <col min="6150" max="6150" width="9.140625" style="84" customWidth="1"/>
    <col min="6151" max="6394" width="9.140625" style="84"/>
    <col min="6395" max="6397" width="3.42578125" style="84" customWidth="1"/>
    <col min="6398" max="6398" width="40.7109375" style="84" customWidth="1"/>
    <col min="6399" max="6399" width="9.140625" style="84" customWidth="1"/>
    <col min="6400" max="6400" width="19.28515625" style="84" bestFit="1" customWidth="1"/>
    <col min="6401" max="6401" width="19.28515625" style="84" customWidth="1"/>
    <col min="6402" max="6403" width="20" style="84" bestFit="1" customWidth="1"/>
    <col min="6404" max="6404" width="19.28515625" style="84" bestFit="1" customWidth="1"/>
    <col min="6405" max="6405" width="19.42578125" style="84" bestFit="1" customWidth="1"/>
    <col min="6406" max="6406" width="9.140625" style="84" customWidth="1"/>
    <col min="6407" max="6650" width="9.140625" style="84"/>
    <col min="6651" max="6653" width="3.42578125" style="84" customWidth="1"/>
    <col min="6654" max="6654" width="40.7109375" style="84" customWidth="1"/>
    <col min="6655" max="6655" width="9.140625" style="84" customWidth="1"/>
    <col min="6656" max="6656" width="19.28515625" style="84" bestFit="1" customWidth="1"/>
    <col min="6657" max="6657" width="19.28515625" style="84" customWidth="1"/>
    <col min="6658" max="6659" width="20" style="84" bestFit="1" customWidth="1"/>
    <col min="6660" max="6660" width="19.28515625" style="84" bestFit="1" customWidth="1"/>
    <col min="6661" max="6661" width="19.42578125" style="84" bestFit="1" customWidth="1"/>
    <col min="6662" max="6662" width="9.140625" style="84" customWidth="1"/>
    <col min="6663" max="6906" width="9.140625" style="84"/>
    <col min="6907" max="6909" width="3.42578125" style="84" customWidth="1"/>
    <col min="6910" max="6910" width="40.7109375" style="84" customWidth="1"/>
    <col min="6911" max="6911" width="9.140625" style="84" customWidth="1"/>
    <col min="6912" max="6912" width="19.28515625" style="84" bestFit="1" customWidth="1"/>
    <col min="6913" max="6913" width="19.28515625" style="84" customWidth="1"/>
    <col min="6914" max="6915" width="20" style="84" bestFit="1" customWidth="1"/>
    <col min="6916" max="6916" width="19.28515625" style="84" bestFit="1" customWidth="1"/>
    <col min="6917" max="6917" width="19.42578125" style="84" bestFit="1" customWidth="1"/>
    <col min="6918" max="6918" width="9.140625" style="84" customWidth="1"/>
    <col min="6919" max="7162" width="9.140625" style="84"/>
    <col min="7163" max="7165" width="3.42578125" style="84" customWidth="1"/>
    <col min="7166" max="7166" width="40.7109375" style="84" customWidth="1"/>
    <col min="7167" max="7167" width="9.140625" style="84" customWidth="1"/>
    <col min="7168" max="7168" width="19.28515625" style="84" bestFit="1" customWidth="1"/>
    <col min="7169" max="7169" width="19.28515625" style="84" customWidth="1"/>
    <col min="7170" max="7171" width="20" style="84" bestFit="1" customWidth="1"/>
    <col min="7172" max="7172" width="19.28515625" style="84" bestFit="1" customWidth="1"/>
    <col min="7173" max="7173" width="19.42578125" style="84" bestFit="1" customWidth="1"/>
    <col min="7174" max="7174" width="9.140625" style="84" customWidth="1"/>
    <col min="7175" max="7418" width="9.140625" style="84"/>
    <col min="7419" max="7421" width="3.42578125" style="84" customWidth="1"/>
    <col min="7422" max="7422" width="40.7109375" style="84" customWidth="1"/>
    <col min="7423" max="7423" width="9.140625" style="84" customWidth="1"/>
    <col min="7424" max="7424" width="19.28515625" style="84" bestFit="1" customWidth="1"/>
    <col min="7425" max="7425" width="19.28515625" style="84" customWidth="1"/>
    <col min="7426" max="7427" width="20" style="84" bestFit="1" customWidth="1"/>
    <col min="7428" max="7428" width="19.28515625" style="84" bestFit="1" customWidth="1"/>
    <col min="7429" max="7429" width="19.42578125" style="84" bestFit="1" customWidth="1"/>
    <col min="7430" max="7430" width="9.140625" style="84" customWidth="1"/>
    <col min="7431" max="7674" width="9.140625" style="84"/>
    <col min="7675" max="7677" width="3.42578125" style="84" customWidth="1"/>
    <col min="7678" max="7678" width="40.7109375" style="84" customWidth="1"/>
    <col min="7679" max="7679" width="9.140625" style="84" customWidth="1"/>
    <col min="7680" max="7680" width="19.28515625" style="84" bestFit="1" customWidth="1"/>
    <col min="7681" max="7681" width="19.28515625" style="84" customWidth="1"/>
    <col min="7682" max="7683" width="20" style="84" bestFit="1" customWidth="1"/>
    <col min="7684" max="7684" width="19.28515625" style="84" bestFit="1" customWidth="1"/>
    <col min="7685" max="7685" width="19.42578125" style="84" bestFit="1" customWidth="1"/>
    <col min="7686" max="7686" width="9.140625" style="84" customWidth="1"/>
    <col min="7687" max="7930" width="9.140625" style="84"/>
    <col min="7931" max="7933" width="3.42578125" style="84" customWidth="1"/>
    <col min="7934" max="7934" width="40.7109375" style="84" customWidth="1"/>
    <col min="7935" max="7935" width="9.140625" style="84" customWidth="1"/>
    <col min="7936" max="7936" width="19.28515625" style="84" bestFit="1" customWidth="1"/>
    <col min="7937" max="7937" width="19.28515625" style="84" customWidth="1"/>
    <col min="7938" max="7939" width="20" style="84" bestFit="1" customWidth="1"/>
    <col min="7940" max="7940" width="19.28515625" style="84" bestFit="1" customWidth="1"/>
    <col min="7941" max="7941" width="19.42578125" style="84" bestFit="1" customWidth="1"/>
    <col min="7942" max="7942" width="9.140625" style="84" customWidth="1"/>
    <col min="7943" max="8186" width="9.140625" style="84"/>
    <col min="8187" max="8189" width="3.42578125" style="84" customWidth="1"/>
    <col min="8190" max="8190" width="40.7109375" style="84" customWidth="1"/>
    <col min="8191" max="8191" width="9.140625" style="84" customWidth="1"/>
    <col min="8192" max="8192" width="19.28515625" style="84" bestFit="1" customWidth="1"/>
    <col min="8193" max="8193" width="19.28515625" style="84" customWidth="1"/>
    <col min="8194" max="8195" width="20" style="84" bestFit="1" customWidth="1"/>
    <col min="8196" max="8196" width="19.28515625" style="84" bestFit="1" customWidth="1"/>
    <col min="8197" max="8197" width="19.42578125" style="84" bestFit="1" customWidth="1"/>
    <col min="8198" max="8198" width="9.140625" style="84" customWidth="1"/>
    <col min="8199" max="8442" width="9.140625" style="84"/>
    <col min="8443" max="8445" width="3.42578125" style="84" customWidth="1"/>
    <col min="8446" max="8446" width="40.7109375" style="84" customWidth="1"/>
    <col min="8447" max="8447" width="9.140625" style="84" customWidth="1"/>
    <col min="8448" max="8448" width="19.28515625" style="84" bestFit="1" customWidth="1"/>
    <col min="8449" max="8449" width="19.28515625" style="84" customWidth="1"/>
    <col min="8450" max="8451" width="20" style="84" bestFit="1" customWidth="1"/>
    <col min="8452" max="8452" width="19.28515625" style="84" bestFit="1" customWidth="1"/>
    <col min="8453" max="8453" width="19.42578125" style="84" bestFit="1" customWidth="1"/>
    <col min="8454" max="8454" width="9.140625" style="84" customWidth="1"/>
    <col min="8455" max="8698" width="9.140625" style="84"/>
    <col min="8699" max="8701" width="3.42578125" style="84" customWidth="1"/>
    <col min="8702" max="8702" width="40.7109375" style="84" customWidth="1"/>
    <col min="8703" max="8703" width="9.140625" style="84" customWidth="1"/>
    <col min="8704" max="8704" width="19.28515625" style="84" bestFit="1" customWidth="1"/>
    <col min="8705" max="8705" width="19.28515625" style="84" customWidth="1"/>
    <col min="8706" max="8707" width="20" style="84" bestFit="1" customWidth="1"/>
    <col min="8708" max="8708" width="19.28515625" style="84" bestFit="1" customWidth="1"/>
    <col min="8709" max="8709" width="19.42578125" style="84" bestFit="1" customWidth="1"/>
    <col min="8710" max="8710" width="9.140625" style="84" customWidth="1"/>
    <col min="8711" max="8954" width="9.140625" style="84"/>
    <col min="8955" max="8957" width="3.42578125" style="84" customWidth="1"/>
    <col min="8958" max="8958" width="40.7109375" style="84" customWidth="1"/>
    <col min="8959" max="8959" width="9.140625" style="84" customWidth="1"/>
    <col min="8960" max="8960" width="19.28515625" style="84" bestFit="1" customWidth="1"/>
    <col min="8961" max="8961" width="19.28515625" style="84" customWidth="1"/>
    <col min="8962" max="8963" width="20" style="84" bestFit="1" customWidth="1"/>
    <col min="8964" max="8964" width="19.28515625" style="84" bestFit="1" customWidth="1"/>
    <col min="8965" max="8965" width="19.42578125" style="84" bestFit="1" customWidth="1"/>
    <col min="8966" max="8966" width="9.140625" style="84" customWidth="1"/>
    <col min="8967" max="9210" width="9.140625" style="84"/>
    <col min="9211" max="9213" width="3.42578125" style="84" customWidth="1"/>
    <col min="9214" max="9214" width="40.7109375" style="84" customWidth="1"/>
    <col min="9215" max="9215" width="9.140625" style="84" customWidth="1"/>
    <col min="9216" max="9216" width="19.28515625" style="84" bestFit="1" customWidth="1"/>
    <col min="9217" max="9217" width="19.28515625" style="84" customWidth="1"/>
    <col min="9218" max="9219" width="20" style="84" bestFit="1" customWidth="1"/>
    <col min="9220" max="9220" width="19.28515625" style="84" bestFit="1" customWidth="1"/>
    <col min="9221" max="9221" width="19.42578125" style="84" bestFit="1" customWidth="1"/>
    <col min="9222" max="9222" width="9.140625" style="84" customWidth="1"/>
    <col min="9223" max="9466" width="9.140625" style="84"/>
    <col min="9467" max="9469" width="3.42578125" style="84" customWidth="1"/>
    <col min="9470" max="9470" width="40.7109375" style="84" customWidth="1"/>
    <col min="9471" max="9471" width="9.140625" style="84" customWidth="1"/>
    <col min="9472" max="9472" width="19.28515625" style="84" bestFit="1" customWidth="1"/>
    <col min="9473" max="9473" width="19.28515625" style="84" customWidth="1"/>
    <col min="9474" max="9475" width="20" style="84" bestFit="1" customWidth="1"/>
    <col min="9476" max="9476" width="19.28515625" style="84" bestFit="1" customWidth="1"/>
    <col min="9477" max="9477" width="19.42578125" style="84" bestFit="1" customWidth="1"/>
    <col min="9478" max="9478" width="9.140625" style="84" customWidth="1"/>
    <col min="9479" max="9722" width="9.140625" style="84"/>
    <col min="9723" max="9725" width="3.42578125" style="84" customWidth="1"/>
    <col min="9726" max="9726" width="40.7109375" style="84" customWidth="1"/>
    <col min="9727" max="9727" width="9.140625" style="84" customWidth="1"/>
    <col min="9728" max="9728" width="19.28515625" style="84" bestFit="1" customWidth="1"/>
    <col min="9729" max="9729" width="19.28515625" style="84" customWidth="1"/>
    <col min="9730" max="9731" width="20" style="84" bestFit="1" customWidth="1"/>
    <col min="9732" max="9732" width="19.28515625" style="84" bestFit="1" customWidth="1"/>
    <col min="9733" max="9733" width="19.42578125" style="84" bestFit="1" customWidth="1"/>
    <col min="9734" max="9734" width="9.140625" style="84" customWidth="1"/>
    <col min="9735" max="9978" width="9.140625" style="84"/>
    <col min="9979" max="9981" width="3.42578125" style="84" customWidth="1"/>
    <col min="9982" max="9982" width="40.7109375" style="84" customWidth="1"/>
    <col min="9983" max="9983" width="9.140625" style="84" customWidth="1"/>
    <col min="9984" max="9984" width="19.28515625" style="84" bestFit="1" customWidth="1"/>
    <col min="9985" max="9985" width="19.28515625" style="84" customWidth="1"/>
    <col min="9986" max="9987" width="20" style="84" bestFit="1" customWidth="1"/>
    <col min="9988" max="9988" width="19.28515625" style="84" bestFit="1" customWidth="1"/>
    <col min="9989" max="9989" width="19.42578125" style="84" bestFit="1" customWidth="1"/>
    <col min="9990" max="9990" width="9.140625" style="84" customWidth="1"/>
    <col min="9991" max="10234" width="9.140625" style="84"/>
    <col min="10235" max="10237" width="3.42578125" style="84" customWidth="1"/>
    <col min="10238" max="10238" width="40.7109375" style="84" customWidth="1"/>
    <col min="10239" max="10239" width="9.140625" style="84" customWidth="1"/>
    <col min="10240" max="10240" width="19.28515625" style="84" bestFit="1" customWidth="1"/>
    <col min="10241" max="10241" width="19.28515625" style="84" customWidth="1"/>
    <col min="10242" max="10243" width="20" style="84" bestFit="1" customWidth="1"/>
    <col min="10244" max="10244" width="19.28515625" style="84" bestFit="1" customWidth="1"/>
    <col min="10245" max="10245" width="19.42578125" style="84" bestFit="1" customWidth="1"/>
    <col min="10246" max="10246" width="9.140625" style="84" customWidth="1"/>
    <col min="10247" max="10490" width="9.140625" style="84"/>
    <col min="10491" max="10493" width="3.42578125" style="84" customWidth="1"/>
    <col min="10494" max="10494" width="40.7109375" style="84" customWidth="1"/>
    <col min="10495" max="10495" width="9.140625" style="84" customWidth="1"/>
    <col min="10496" max="10496" width="19.28515625" style="84" bestFit="1" customWidth="1"/>
    <col min="10497" max="10497" width="19.28515625" style="84" customWidth="1"/>
    <col min="10498" max="10499" width="20" style="84" bestFit="1" customWidth="1"/>
    <col min="10500" max="10500" width="19.28515625" style="84" bestFit="1" customWidth="1"/>
    <col min="10501" max="10501" width="19.42578125" style="84" bestFit="1" customWidth="1"/>
    <col min="10502" max="10502" width="9.140625" style="84" customWidth="1"/>
    <col min="10503" max="10746" width="9.140625" style="84"/>
    <col min="10747" max="10749" width="3.42578125" style="84" customWidth="1"/>
    <col min="10750" max="10750" width="40.7109375" style="84" customWidth="1"/>
    <col min="10751" max="10751" width="9.140625" style="84" customWidth="1"/>
    <col min="10752" max="10752" width="19.28515625" style="84" bestFit="1" customWidth="1"/>
    <col min="10753" max="10753" width="19.28515625" style="84" customWidth="1"/>
    <col min="10754" max="10755" width="20" style="84" bestFit="1" customWidth="1"/>
    <col min="10756" max="10756" width="19.28515625" style="84" bestFit="1" customWidth="1"/>
    <col min="10757" max="10757" width="19.42578125" style="84" bestFit="1" customWidth="1"/>
    <col min="10758" max="10758" width="9.140625" style="84" customWidth="1"/>
    <col min="10759" max="11002" width="9.140625" style="84"/>
    <col min="11003" max="11005" width="3.42578125" style="84" customWidth="1"/>
    <col min="11006" max="11006" width="40.7109375" style="84" customWidth="1"/>
    <col min="11007" max="11007" width="9.140625" style="84" customWidth="1"/>
    <col min="11008" max="11008" width="19.28515625" style="84" bestFit="1" customWidth="1"/>
    <col min="11009" max="11009" width="19.28515625" style="84" customWidth="1"/>
    <col min="11010" max="11011" width="20" style="84" bestFit="1" customWidth="1"/>
    <col min="11012" max="11012" width="19.28515625" style="84" bestFit="1" customWidth="1"/>
    <col min="11013" max="11013" width="19.42578125" style="84" bestFit="1" customWidth="1"/>
    <col min="11014" max="11014" width="9.140625" style="84" customWidth="1"/>
    <col min="11015" max="11258" width="9.140625" style="84"/>
    <col min="11259" max="11261" width="3.42578125" style="84" customWidth="1"/>
    <col min="11262" max="11262" width="40.7109375" style="84" customWidth="1"/>
    <col min="11263" max="11263" width="9.140625" style="84" customWidth="1"/>
    <col min="11264" max="11264" width="19.28515625" style="84" bestFit="1" customWidth="1"/>
    <col min="11265" max="11265" width="19.28515625" style="84" customWidth="1"/>
    <col min="11266" max="11267" width="20" style="84" bestFit="1" customWidth="1"/>
    <col min="11268" max="11268" width="19.28515625" style="84" bestFit="1" customWidth="1"/>
    <col min="11269" max="11269" width="19.42578125" style="84" bestFit="1" customWidth="1"/>
    <col min="11270" max="11270" width="9.140625" style="84" customWidth="1"/>
    <col min="11271" max="11514" width="9.140625" style="84"/>
    <col min="11515" max="11517" width="3.42578125" style="84" customWidth="1"/>
    <col min="11518" max="11518" width="40.7109375" style="84" customWidth="1"/>
    <col min="11519" max="11519" width="9.140625" style="84" customWidth="1"/>
    <col min="11520" max="11520" width="19.28515625" style="84" bestFit="1" customWidth="1"/>
    <col min="11521" max="11521" width="19.28515625" style="84" customWidth="1"/>
    <col min="11522" max="11523" width="20" style="84" bestFit="1" customWidth="1"/>
    <col min="11524" max="11524" width="19.28515625" style="84" bestFit="1" customWidth="1"/>
    <col min="11525" max="11525" width="19.42578125" style="84" bestFit="1" customWidth="1"/>
    <col min="11526" max="11526" width="9.140625" style="84" customWidth="1"/>
    <col min="11527" max="11770" width="9.140625" style="84"/>
    <col min="11771" max="11773" width="3.42578125" style="84" customWidth="1"/>
    <col min="11774" max="11774" width="40.7109375" style="84" customWidth="1"/>
    <col min="11775" max="11775" width="9.140625" style="84" customWidth="1"/>
    <col min="11776" max="11776" width="19.28515625" style="84" bestFit="1" customWidth="1"/>
    <col min="11777" max="11777" width="19.28515625" style="84" customWidth="1"/>
    <col min="11778" max="11779" width="20" style="84" bestFit="1" customWidth="1"/>
    <col min="11780" max="11780" width="19.28515625" style="84" bestFit="1" customWidth="1"/>
    <col min="11781" max="11781" width="19.42578125" style="84" bestFit="1" customWidth="1"/>
    <col min="11782" max="11782" width="9.140625" style="84" customWidth="1"/>
    <col min="11783" max="12026" width="9.140625" style="84"/>
    <col min="12027" max="12029" width="3.42578125" style="84" customWidth="1"/>
    <col min="12030" max="12030" width="40.7109375" style="84" customWidth="1"/>
    <col min="12031" max="12031" width="9.140625" style="84" customWidth="1"/>
    <col min="12032" max="12032" width="19.28515625" style="84" bestFit="1" customWidth="1"/>
    <col min="12033" max="12033" width="19.28515625" style="84" customWidth="1"/>
    <col min="12034" max="12035" width="20" style="84" bestFit="1" customWidth="1"/>
    <col min="12036" max="12036" width="19.28515625" style="84" bestFit="1" customWidth="1"/>
    <col min="12037" max="12037" width="19.42578125" style="84" bestFit="1" customWidth="1"/>
    <col min="12038" max="12038" width="9.140625" style="84" customWidth="1"/>
    <col min="12039" max="12282" width="9.140625" style="84"/>
    <col min="12283" max="12285" width="3.42578125" style="84" customWidth="1"/>
    <col min="12286" max="12286" width="40.7109375" style="84" customWidth="1"/>
    <col min="12287" max="12287" width="9.140625" style="84" customWidth="1"/>
    <col min="12288" max="12288" width="19.28515625" style="84" bestFit="1" customWidth="1"/>
    <col min="12289" max="12289" width="19.28515625" style="84" customWidth="1"/>
    <col min="12290" max="12291" width="20" style="84" bestFit="1" customWidth="1"/>
    <col min="12292" max="12292" width="19.28515625" style="84" bestFit="1" customWidth="1"/>
    <col min="12293" max="12293" width="19.42578125" style="84" bestFit="1" customWidth="1"/>
    <col min="12294" max="12294" width="9.140625" style="84" customWidth="1"/>
    <col min="12295" max="12538" width="9.140625" style="84"/>
    <col min="12539" max="12541" width="3.42578125" style="84" customWidth="1"/>
    <col min="12542" max="12542" width="40.7109375" style="84" customWidth="1"/>
    <col min="12543" max="12543" width="9.140625" style="84" customWidth="1"/>
    <col min="12544" max="12544" width="19.28515625" style="84" bestFit="1" customWidth="1"/>
    <col min="12545" max="12545" width="19.28515625" style="84" customWidth="1"/>
    <col min="12546" max="12547" width="20" style="84" bestFit="1" customWidth="1"/>
    <col min="12548" max="12548" width="19.28515625" style="84" bestFit="1" customWidth="1"/>
    <col min="12549" max="12549" width="19.42578125" style="84" bestFit="1" customWidth="1"/>
    <col min="12550" max="12550" width="9.140625" style="84" customWidth="1"/>
    <col min="12551" max="12794" width="9.140625" style="84"/>
    <col min="12795" max="12797" width="3.42578125" style="84" customWidth="1"/>
    <col min="12798" max="12798" width="40.7109375" style="84" customWidth="1"/>
    <col min="12799" max="12799" width="9.140625" style="84" customWidth="1"/>
    <col min="12800" max="12800" width="19.28515625" style="84" bestFit="1" customWidth="1"/>
    <col min="12801" max="12801" width="19.28515625" style="84" customWidth="1"/>
    <col min="12802" max="12803" width="20" style="84" bestFit="1" customWidth="1"/>
    <col min="12804" max="12804" width="19.28515625" style="84" bestFit="1" customWidth="1"/>
    <col min="12805" max="12805" width="19.42578125" style="84" bestFit="1" customWidth="1"/>
    <col min="12806" max="12806" width="9.140625" style="84" customWidth="1"/>
    <col min="12807" max="13050" width="9.140625" style="84"/>
    <col min="13051" max="13053" width="3.42578125" style="84" customWidth="1"/>
    <col min="13054" max="13054" width="40.7109375" style="84" customWidth="1"/>
    <col min="13055" max="13055" width="9.140625" style="84" customWidth="1"/>
    <col min="13056" max="13056" width="19.28515625" style="84" bestFit="1" customWidth="1"/>
    <col min="13057" max="13057" width="19.28515625" style="84" customWidth="1"/>
    <col min="13058" max="13059" width="20" style="84" bestFit="1" customWidth="1"/>
    <col min="13060" max="13060" width="19.28515625" style="84" bestFit="1" customWidth="1"/>
    <col min="13061" max="13061" width="19.42578125" style="84" bestFit="1" customWidth="1"/>
    <col min="13062" max="13062" width="9.140625" style="84" customWidth="1"/>
    <col min="13063" max="13306" width="9.140625" style="84"/>
    <col min="13307" max="13309" width="3.42578125" style="84" customWidth="1"/>
    <col min="13310" max="13310" width="40.7109375" style="84" customWidth="1"/>
    <col min="13311" max="13311" width="9.140625" style="84" customWidth="1"/>
    <col min="13312" max="13312" width="19.28515625" style="84" bestFit="1" customWidth="1"/>
    <col min="13313" max="13313" width="19.28515625" style="84" customWidth="1"/>
    <col min="13314" max="13315" width="20" style="84" bestFit="1" customWidth="1"/>
    <col min="13316" max="13316" width="19.28515625" style="84" bestFit="1" customWidth="1"/>
    <col min="13317" max="13317" width="19.42578125" style="84" bestFit="1" customWidth="1"/>
    <col min="13318" max="13318" width="9.140625" style="84" customWidth="1"/>
    <col min="13319" max="13562" width="9.140625" style="84"/>
    <col min="13563" max="13565" width="3.42578125" style="84" customWidth="1"/>
    <col min="13566" max="13566" width="40.7109375" style="84" customWidth="1"/>
    <col min="13567" max="13567" width="9.140625" style="84" customWidth="1"/>
    <col min="13568" max="13568" width="19.28515625" style="84" bestFit="1" customWidth="1"/>
    <col min="13569" max="13569" width="19.28515625" style="84" customWidth="1"/>
    <col min="13570" max="13571" width="20" style="84" bestFit="1" customWidth="1"/>
    <col min="13572" max="13572" width="19.28515625" style="84" bestFit="1" customWidth="1"/>
    <col min="13573" max="13573" width="19.42578125" style="84" bestFit="1" customWidth="1"/>
    <col min="13574" max="13574" width="9.140625" style="84" customWidth="1"/>
    <col min="13575" max="13818" width="9.140625" style="84"/>
    <col min="13819" max="13821" width="3.42578125" style="84" customWidth="1"/>
    <col min="13822" max="13822" width="40.7109375" style="84" customWidth="1"/>
    <col min="13823" max="13823" width="9.140625" style="84" customWidth="1"/>
    <col min="13824" max="13824" width="19.28515625" style="84" bestFit="1" customWidth="1"/>
    <col min="13825" max="13825" width="19.28515625" style="84" customWidth="1"/>
    <col min="13826" max="13827" width="20" style="84" bestFit="1" customWidth="1"/>
    <col min="13828" max="13828" width="19.28515625" style="84" bestFit="1" customWidth="1"/>
    <col min="13829" max="13829" width="19.42578125" style="84" bestFit="1" customWidth="1"/>
    <col min="13830" max="13830" width="9.140625" style="84" customWidth="1"/>
    <col min="13831" max="14074" width="9.140625" style="84"/>
    <col min="14075" max="14077" width="3.42578125" style="84" customWidth="1"/>
    <col min="14078" max="14078" width="40.7109375" style="84" customWidth="1"/>
    <col min="14079" max="14079" width="9.140625" style="84" customWidth="1"/>
    <col min="14080" max="14080" width="19.28515625" style="84" bestFit="1" customWidth="1"/>
    <col min="14081" max="14081" width="19.28515625" style="84" customWidth="1"/>
    <col min="14082" max="14083" width="20" style="84" bestFit="1" customWidth="1"/>
    <col min="14084" max="14084" width="19.28515625" style="84" bestFit="1" customWidth="1"/>
    <col min="14085" max="14085" width="19.42578125" style="84" bestFit="1" customWidth="1"/>
    <col min="14086" max="14086" width="9.140625" style="84" customWidth="1"/>
    <col min="14087" max="14330" width="9.140625" style="84"/>
    <col min="14331" max="14333" width="3.42578125" style="84" customWidth="1"/>
    <col min="14334" max="14334" width="40.7109375" style="84" customWidth="1"/>
    <col min="14335" max="14335" width="9.140625" style="84" customWidth="1"/>
    <col min="14336" max="14336" width="19.28515625" style="84" bestFit="1" customWidth="1"/>
    <col min="14337" max="14337" width="19.28515625" style="84" customWidth="1"/>
    <col min="14338" max="14339" width="20" style="84" bestFit="1" customWidth="1"/>
    <col min="14340" max="14340" width="19.28515625" style="84" bestFit="1" customWidth="1"/>
    <col min="14341" max="14341" width="19.42578125" style="84" bestFit="1" customWidth="1"/>
    <col min="14342" max="14342" width="9.140625" style="84" customWidth="1"/>
    <col min="14343" max="14586" width="9.140625" style="84"/>
    <col min="14587" max="14589" width="3.42578125" style="84" customWidth="1"/>
    <col min="14590" max="14590" width="40.7109375" style="84" customWidth="1"/>
    <col min="14591" max="14591" width="9.140625" style="84" customWidth="1"/>
    <col min="14592" max="14592" width="19.28515625" style="84" bestFit="1" customWidth="1"/>
    <col min="14593" max="14593" width="19.28515625" style="84" customWidth="1"/>
    <col min="14594" max="14595" width="20" style="84" bestFit="1" customWidth="1"/>
    <col min="14596" max="14596" width="19.28515625" style="84" bestFit="1" customWidth="1"/>
    <col min="14597" max="14597" width="19.42578125" style="84" bestFit="1" customWidth="1"/>
    <col min="14598" max="14598" width="9.140625" style="84" customWidth="1"/>
    <col min="14599" max="14842" width="9.140625" style="84"/>
    <col min="14843" max="14845" width="3.42578125" style="84" customWidth="1"/>
    <col min="14846" max="14846" width="40.7109375" style="84" customWidth="1"/>
    <col min="14847" max="14847" width="9.140625" style="84" customWidth="1"/>
    <col min="14848" max="14848" width="19.28515625" style="84" bestFit="1" customWidth="1"/>
    <col min="14849" max="14849" width="19.28515625" style="84" customWidth="1"/>
    <col min="14850" max="14851" width="20" style="84" bestFit="1" customWidth="1"/>
    <col min="14852" max="14852" width="19.28515625" style="84" bestFit="1" customWidth="1"/>
    <col min="14853" max="14853" width="19.42578125" style="84" bestFit="1" customWidth="1"/>
    <col min="14854" max="14854" width="9.140625" style="84" customWidth="1"/>
    <col min="14855" max="15098" width="9.140625" style="84"/>
    <col min="15099" max="15101" width="3.42578125" style="84" customWidth="1"/>
    <col min="15102" max="15102" width="40.7109375" style="84" customWidth="1"/>
    <col min="15103" max="15103" width="9.140625" style="84" customWidth="1"/>
    <col min="15104" max="15104" width="19.28515625" style="84" bestFit="1" customWidth="1"/>
    <col min="15105" max="15105" width="19.28515625" style="84" customWidth="1"/>
    <col min="15106" max="15107" width="20" style="84" bestFit="1" customWidth="1"/>
    <col min="15108" max="15108" width="19.28515625" style="84" bestFit="1" customWidth="1"/>
    <col min="15109" max="15109" width="19.42578125" style="84" bestFit="1" customWidth="1"/>
    <col min="15110" max="15110" width="9.140625" style="84" customWidth="1"/>
    <col min="15111" max="15354" width="9.140625" style="84"/>
    <col min="15355" max="15357" width="3.42578125" style="84" customWidth="1"/>
    <col min="15358" max="15358" width="40.7109375" style="84" customWidth="1"/>
    <col min="15359" max="15359" width="9.140625" style="84" customWidth="1"/>
    <col min="15360" max="15360" width="19.28515625" style="84" bestFit="1" customWidth="1"/>
    <col min="15361" max="15361" width="19.28515625" style="84" customWidth="1"/>
    <col min="15362" max="15363" width="20" style="84" bestFit="1" customWidth="1"/>
    <col min="15364" max="15364" width="19.28515625" style="84" bestFit="1" customWidth="1"/>
    <col min="15365" max="15365" width="19.42578125" style="84" bestFit="1" customWidth="1"/>
    <col min="15366" max="15366" width="9.140625" style="84" customWidth="1"/>
    <col min="15367" max="15610" width="9.140625" style="84"/>
    <col min="15611" max="15613" width="3.42578125" style="84" customWidth="1"/>
    <col min="15614" max="15614" width="40.7109375" style="84" customWidth="1"/>
    <col min="15615" max="15615" width="9.140625" style="84" customWidth="1"/>
    <col min="15616" max="15616" width="19.28515625" style="84" bestFit="1" customWidth="1"/>
    <col min="15617" max="15617" width="19.28515625" style="84" customWidth="1"/>
    <col min="15618" max="15619" width="20" style="84" bestFit="1" customWidth="1"/>
    <col min="15620" max="15620" width="19.28515625" style="84" bestFit="1" customWidth="1"/>
    <col min="15621" max="15621" width="19.42578125" style="84" bestFit="1" customWidth="1"/>
    <col min="15622" max="15622" width="9.140625" style="84" customWidth="1"/>
    <col min="15623" max="15866" width="9.140625" style="84"/>
    <col min="15867" max="15869" width="3.42578125" style="84" customWidth="1"/>
    <col min="15870" max="15870" width="40.7109375" style="84" customWidth="1"/>
    <col min="15871" max="15871" width="9.140625" style="84" customWidth="1"/>
    <col min="15872" max="15872" width="19.28515625" style="84" bestFit="1" customWidth="1"/>
    <col min="15873" max="15873" width="19.28515625" style="84" customWidth="1"/>
    <col min="15874" max="15875" width="20" style="84" bestFit="1" customWidth="1"/>
    <col min="15876" max="15876" width="19.28515625" style="84" bestFit="1" customWidth="1"/>
    <col min="15877" max="15877" width="19.42578125" style="84" bestFit="1" customWidth="1"/>
    <col min="15878" max="15878" width="9.140625" style="84" customWidth="1"/>
    <col min="15879" max="16122" width="9.140625" style="84"/>
    <col min="16123" max="16125" width="3.42578125" style="84" customWidth="1"/>
    <col min="16126" max="16126" width="40.7109375" style="84" customWidth="1"/>
    <col min="16127" max="16127" width="9.140625" style="84" customWidth="1"/>
    <col min="16128" max="16128" width="19.28515625" style="84" bestFit="1" customWidth="1"/>
    <col min="16129" max="16129" width="19.28515625" style="84" customWidth="1"/>
    <col min="16130" max="16131" width="20" style="84" bestFit="1" customWidth="1"/>
    <col min="16132" max="16132" width="19.28515625" style="84" bestFit="1" customWidth="1"/>
    <col min="16133" max="16133" width="19.42578125" style="84" bestFit="1" customWidth="1"/>
    <col min="16134" max="16134" width="9.140625" style="84" customWidth="1"/>
    <col min="16135" max="16380" width="9.140625" style="84"/>
    <col min="16381" max="16384" width="9.140625" style="84" customWidth="1"/>
  </cols>
  <sheetData>
    <row r="1" spans="1:8" ht="15.75" thickTop="1" x14ac:dyDescent="0.25">
      <c r="A1" s="441" t="s">
        <v>991</v>
      </c>
      <c r="B1" s="441"/>
      <c r="C1" s="441"/>
      <c r="D1" s="441"/>
      <c r="E1" s="441"/>
      <c r="F1" s="203" t="s">
        <v>114</v>
      </c>
      <c r="G1" s="417" t="s">
        <v>115</v>
      </c>
      <c r="H1" s="413"/>
    </row>
    <row r="2" spans="1:8" x14ac:dyDescent="0.25">
      <c r="A2" s="442" t="s">
        <v>116</v>
      </c>
      <c r="B2" s="442"/>
      <c r="C2" s="442"/>
      <c r="D2" s="442"/>
      <c r="E2" s="442"/>
      <c r="F2" s="205" t="s">
        <v>117</v>
      </c>
      <c r="G2" s="418" t="s">
        <v>118</v>
      </c>
      <c r="H2" s="414"/>
    </row>
    <row r="3" spans="1:8" x14ac:dyDescent="0.25">
      <c r="A3" s="441" t="s">
        <v>1027</v>
      </c>
      <c r="B3" s="441"/>
      <c r="C3" s="441"/>
      <c r="D3" s="441"/>
      <c r="E3" s="441"/>
      <c r="F3" s="206" t="s">
        <v>119</v>
      </c>
      <c r="G3" s="418" t="s">
        <v>120</v>
      </c>
      <c r="H3" s="424"/>
    </row>
    <row r="4" spans="1:8" ht="15.6" customHeight="1" thickBot="1" x14ac:dyDescent="0.3">
      <c r="A4" s="193"/>
      <c r="B4" s="193"/>
      <c r="C4" s="193"/>
      <c r="D4" s="175"/>
      <c r="F4" s="193"/>
      <c r="G4" s="419" t="s">
        <v>121</v>
      </c>
      <c r="H4" s="425"/>
    </row>
    <row r="5" spans="1:8" ht="15.75" thickTop="1" x14ac:dyDescent="0.25">
      <c r="A5" s="193"/>
      <c r="B5" s="193"/>
      <c r="C5" s="193"/>
      <c r="D5" s="176"/>
      <c r="E5" s="193"/>
      <c r="F5" s="86" t="s">
        <v>122</v>
      </c>
      <c r="G5" s="84"/>
      <c r="H5" s="84"/>
    </row>
    <row r="6" spans="1:8" x14ac:dyDescent="0.25">
      <c r="A6" s="193"/>
      <c r="B6" s="193"/>
      <c r="C6" s="193"/>
      <c r="D6" s="175"/>
      <c r="E6" s="193"/>
      <c r="F6" s="142"/>
    </row>
    <row r="7" spans="1:8" x14ac:dyDescent="0.25">
      <c r="A7" s="86" t="s">
        <v>123</v>
      </c>
      <c r="D7" s="177">
        <f>'Year 1 Revenues'!C24</f>
        <v>450.60199999999998</v>
      </c>
      <c r="E7" s="84"/>
      <c r="F7" s="142"/>
    </row>
    <row r="8" spans="1:8" x14ac:dyDescent="0.25">
      <c r="A8" s="86" t="s">
        <v>124</v>
      </c>
      <c r="D8" s="23">
        <f>'Year 1 Expenditures'!D7+'Year 1 Expenditures'!D10+'Year 1 Expenditures'!D13+'Year 1 Expenditures'!D17+'Year 1 Expenditures'!D19+'Year 1 Expenditures'!D21</f>
        <v>37</v>
      </c>
      <c r="E8" s="84"/>
      <c r="F8" s="142"/>
    </row>
    <row r="9" spans="1:8" x14ac:dyDescent="0.25">
      <c r="A9" s="86" t="s">
        <v>125</v>
      </c>
      <c r="D9" s="23">
        <f>'Year 1 Staffing'!G72+'Year 1 Staffing'!G81+'Year 1 Staffing'!G91+'Year 1 Staffing'!G98+'Year 1 Staffing'!G105+'Year 1 Staffing'!G121</f>
        <v>37</v>
      </c>
      <c r="E9" s="84"/>
      <c r="F9" s="142"/>
    </row>
    <row r="10" spans="1:8" x14ac:dyDescent="0.25">
      <c r="A10" s="86" t="s">
        <v>126</v>
      </c>
      <c r="D10" s="384">
        <f>ROUND(((('Year 1 Revenues'!C8+'Year 1 Revenues'!C9+'Year 1 Revenues'!C14+'Year 1 Revenues'!C17+'Year 1 Revenues'!C20)/18)+(('Year 1 Revenues'!C10+'Year 1 Revenues'!C11+'Year 1 Revenues'!C15+'Year 1 Revenues'!C18+'Year 1 Revenues'!C21)/22)+(('Year 1 Revenues'!C12+'Year 1 Revenues'!C13+'Year 1 Revenues'!C16+'Year 1 Revenues'!C19+'Year 1 Revenues'!C22+'Year 1 Revenues'!C23)/25)),2)</f>
        <v>23.77</v>
      </c>
      <c r="E10" s="84"/>
      <c r="F10" s="142"/>
    </row>
    <row r="11" spans="1:8" x14ac:dyDescent="0.25">
      <c r="A11" s="86" t="s">
        <v>127</v>
      </c>
      <c r="D11" s="378">
        <v>1054269.98</v>
      </c>
      <c r="E11" s="374" t="s">
        <v>128</v>
      </c>
      <c r="F11" s="142"/>
    </row>
    <row r="12" spans="1:8" x14ac:dyDescent="0.25">
      <c r="D12" s="178"/>
      <c r="E12" s="84"/>
      <c r="F12" s="142"/>
    </row>
    <row r="13" spans="1:8" x14ac:dyDescent="0.25">
      <c r="A13" s="86" t="s">
        <v>129</v>
      </c>
      <c r="E13" s="84"/>
      <c r="F13" s="142"/>
    </row>
    <row r="14" spans="1:8" x14ac:dyDescent="0.25">
      <c r="B14" s="84" t="s">
        <v>130</v>
      </c>
      <c r="D14" s="184">
        <f>'Year 1 Revenues'!M95</f>
        <v>3357525.3200000003</v>
      </c>
      <c r="E14" s="84"/>
      <c r="F14" s="142"/>
    </row>
    <row r="15" spans="1:8" x14ac:dyDescent="0.25">
      <c r="B15" s="84" t="s">
        <v>131</v>
      </c>
      <c r="D15" s="184">
        <f>'Year 1 Revenues'!$M$105</f>
        <v>300000</v>
      </c>
      <c r="E15" s="84"/>
      <c r="F15" s="142"/>
    </row>
    <row r="16" spans="1:8" x14ac:dyDescent="0.25">
      <c r="B16" s="84" t="s">
        <v>132</v>
      </c>
      <c r="D16" s="184">
        <f>'Year 1 Revenues'!$M$110</f>
        <v>0</v>
      </c>
      <c r="E16" s="84"/>
      <c r="F16" s="142"/>
    </row>
    <row r="17" spans="1:54" x14ac:dyDescent="0.25">
      <c r="B17" s="84" t="s">
        <v>133</v>
      </c>
      <c r="D17" s="184">
        <f>'Year 1 Revenues'!$M$118</f>
        <v>1570562.54</v>
      </c>
      <c r="E17" s="84"/>
      <c r="F17" s="142"/>
    </row>
    <row r="18" spans="1:54" x14ac:dyDescent="0.25">
      <c r="B18" s="84" t="s">
        <v>134</v>
      </c>
      <c r="D18" s="184">
        <f>'Year 1 Revenues'!$M$122</f>
        <v>602627</v>
      </c>
      <c r="E18" s="84"/>
      <c r="F18" s="142"/>
    </row>
    <row r="19" spans="1:54" x14ac:dyDescent="0.25">
      <c r="B19" s="84" t="s">
        <v>135</v>
      </c>
      <c r="D19" s="184">
        <f>'Year 1 Revenues'!$M$126</f>
        <v>0</v>
      </c>
      <c r="E19" s="84"/>
      <c r="F19" s="142"/>
    </row>
    <row r="20" spans="1:54" x14ac:dyDescent="0.25">
      <c r="B20" s="84" t="s">
        <v>136</v>
      </c>
      <c r="D20" s="184">
        <f>'Year 1 Revenues'!K128</f>
        <v>0</v>
      </c>
      <c r="E20" s="84"/>
      <c r="F20" s="142"/>
    </row>
    <row r="21" spans="1:54" x14ac:dyDescent="0.25">
      <c r="B21" s="84" t="s">
        <v>137</v>
      </c>
      <c r="D21" s="184">
        <f>'Year 1 Revenues'!K129+'Year 1 Revenues'!K130+'Year 1 Revenues'!K131</f>
        <v>225000</v>
      </c>
      <c r="E21" s="84"/>
      <c r="F21" s="142"/>
    </row>
    <row r="22" spans="1:54" x14ac:dyDescent="0.25">
      <c r="B22" s="84" t="s">
        <v>138</v>
      </c>
      <c r="D22" s="177">
        <f>'Year 1 Revenues'!K132</f>
        <v>0</v>
      </c>
      <c r="E22" s="84"/>
      <c r="F22" s="142"/>
    </row>
    <row r="23" spans="1:54" x14ac:dyDescent="0.25">
      <c r="B23" s="84" t="s">
        <v>139</v>
      </c>
      <c r="D23" s="177">
        <f>'Year 1 Revenues'!$K$133</f>
        <v>0</v>
      </c>
      <c r="E23" s="84"/>
      <c r="F23" s="142"/>
    </row>
    <row r="24" spans="1:54" x14ac:dyDescent="0.25">
      <c r="B24" s="84" t="s">
        <v>140</v>
      </c>
      <c r="D24" s="177">
        <f>'Year 1 Revenues'!$K$134</f>
        <v>0</v>
      </c>
      <c r="E24" s="84"/>
      <c r="F24" s="142"/>
    </row>
    <row r="25" spans="1:54" x14ac:dyDescent="0.25">
      <c r="B25" s="84" t="s">
        <v>141</v>
      </c>
      <c r="D25" s="177">
        <f>'Year 1 Revenues'!$K$135</f>
        <v>25000</v>
      </c>
      <c r="E25" s="84"/>
      <c r="F25" s="142"/>
    </row>
    <row r="26" spans="1:54" x14ac:dyDescent="0.25">
      <c r="B26" s="84" t="s">
        <v>142</v>
      </c>
      <c r="D26" s="177">
        <f>'Year 1 Revenues'!$K$136</f>
        <v>0</v>
      </c>
      <c r="E26" s="84"/>
      <c r="F26" s="142"/>
    </row>
    <row r="27" spans="1:54" x14ac:dyDescent="0.25">
      <c r="B27" s="286" t="s">
        <v>143</v>
      </c>
      <c r="C27" s="286"/>
      <c r="D27" s="287">
        <f>'Year 1 Revenues'!$K$137</f>
        <v>0</v>
      </c>
      <c r="E27" s="84"/>
      <c r="F27" s="142"/>
    </row>
    <row r="28" spans="1:54" x14ac:dyDescent="0.25">
      <c r="B28" s="84" t="s">
        <v>144</v>
      </c>
      <c r="D28" s="177">
        <f>'Year 1 Revenues'!$K$138</f>
        <v>0</v>
      </c>
      <c r="E28" s="84"/>
      <c r="G28" s="415">
        <f>'Year 1 Revenues'!M143</f>
        <v>6080714.8600000003</v>
      </c>
      <c r="H28" s="84" t="s">
        <v>145</v>
      </c>
      <c r="I28" s="84"/>
      <c r="J28" s="84"/>
      <c r="K28" s="84"/>
      <c r="L28" s="84"/>
    </row>
    <row r="29" spans="1:54" s="86" customFormat="1" ht="14.25" x14ac:dyDescent="0.2">
      <c r="A29" s="86" t="s">
        <v>146</v>
      </c>
      <c r="D29" s="179">
        <f>SUM(D14:D28)</f>
        <v>6080714.8600000003</v>
      </c>
      <c r="F29" s="202"/>
      <c r="G29" s="202"/>
      <c r="H29" s="202"/>
      <c r="I29" s="202"/>
      <c r="J29" s="202"/>
      <c r="K29" s="202"/>
      <c r="L29" s="202"/>
      <c r="M29" s="202"/>
      <c r="N29" s="202"/>
      <c r="O29" s="202"/>
      <c r="P29" s="202"/>
      <c r="Q29" s="202"/>
      <c r="R29" s="202"/>
      <c r="S29" s="202"/>
      <c r="T29" s="202"/>
      <c r="U29" s="202"/>
      <c r="V29" s="202"/>
      <c r="W29" s="202"/>
      <c r="X29" s="202"/>
      <c r="Y29" s="202"/>
      <c r="Z29" s="202"/>
      <c r="AA29" s="202"/>
      <c r="AB29" s="202"/>
      <c r="AC29" s="202"/>
      <c r="AD29" s="202"/>
      <c r="AE29" s="202"/>
      <c r="AF29" s="202"/>
      <c r="AG29" s="202"/>
      <c r="AH29" s="202"/>
      <c r="AI29" s="202"/>
      <c r="AJ29" s="202"/>
      <c r="AK29" s="202"/>
      <c r="AL29" s="202"/>
      <c r="AM29" s="202"/>
      <c r="AN29" s="202"/>
      <c r="AO29" s="202"/>
      <c r="AP29" s="202"/>
      <c r="AQ29" s="202"/>
      <c r="AR29" s="202"/>
      <c r="AS29" s="202"/>
      <c r="AT29" s="202"/>
      <c r="AU29" s="202"/>
      <c r="AV29" s="202"/>
      <c r="AW29" s="202"/>
      <c r="AX29" s="202"/>
      <c r="AY29" s="202"/>
      <c r="AZ29" s="202"/>
      <c r="BA29" s="202"/>
      <c r="BB29" s="202"/>
    </row>
    <row r="30" spans="1:54" x14ac:dyDescent="0.25">
      <c r="E30" s="84"/>
      <c r="F30" s="142"/>
    </row>
    <row r="31" spans="1:54" x14ac:dyDescent="0.25">
      <c r="A31" s="86" t="s">
        <v>147</v>
      </c>
      <c r="E31" s="84"/>
      <c r="F31" s="142"/>
    </row>
    <row r="32" spans="1:54" x14ac:dyDescent="0.25">
      <c r="B32" s="86" t="s">
        <v>148</v>
      </c>
      <c r="E32" s="84"/>
      <c r="F32" s="142"/>
    </row>
    <row r="33" spans="3:31" x14ac:dyDescent="0.25">
      <c r="C33" s="84" t="s">
        <v>149</v>
      </c>
      <c r="D33" s="177">
        <f>'Year 1 Expenditures'!$L$7</f>
        <v>1260250</v>
      </c>
      <c r="E33" s="84" t="s">
        <v>150</v>
      </c>
      <c r="F33" s="142"/>
    </row>
    <row r="34" spans="3:31" x14ac:dyDescent="0.25">
      <c r="C34" s="84" t="s">
        <v>151</v>
      </c>
      <c r="D34" s="184">
        <f>'Year 1 Expenditures'!$L$10</f>
        <v>152000</v>
      </c>
      <c r="E34" s="84" t="s">
        <v>152</v>
      </c>
      <c r="F34" s="142"/>
    </row>
    <row r="35" spans="3:31" x14ac:dyDescent="0.25">
      <c r="C35" s="84" t="s">
        <v>153</v>
      </c>
      <c r="D35" s="184">
        <f>'Year 1 Expenditures'!$L$13</f>
        <v>0</v>
      </c>
      <c r="E35" s="84" t="s">
        <v>154</v>
      </c>
      <c r="F35" s="142"/>
    </row>
    <row r="36" spans="3:31" x14ac:dyDescent="0.25">
      <c r="C36" s="84" t="s">
        <v>155</v>
      </c>
      <c r="D36" s="184">
        <f>'Year 1 Expenditures'!$L$17+'Year 1 Expenditures'!$L$19+'Year 1 Expenditures'!$L$21+'Year 1 Expenditures'!$L$41+'Year 1 Expenditures'!$L$43</f>
        <v>311270</v>
      </c>
      <c r="E36" s="84" t="s">
        <v>156</v>
      </c>
      <c r="F36" s="142"/>
    </row>
    <row r="37" spans="3:31" x14ac:dyDescent="0.25">
      <c r="C37" s="84" t="s">
        <v>157</v>
      </c>
      <c r="D37" s="184">
        <f>'Year 1 Expenditures'!$L$45</f>
        <v>21000</v>
      </c>
      <c r="E37" s="84" t="s">
        <v>158</v>
      </c>
      <c r="F37" s="142"/>
    </row>
    <row r="38" spans="3:31" x14ac:dyDescent="0.25">
      <c r="C38" s="84" t="s">
        <v>159</v>
      </c>
      <c r="D38" s="184">
        <f>'Year 1 Expenditures'!$L$26+'Year 1 Expenditures'!$L$34</f>
        <v>0</v>
      </c>
      <c r="E38" s="84" t="s">
        <v>160</v>
      </c>
      <c r="F38" s="142"/>
    </row>
    <row r="39" spans="3:31" x14ac:dyDescent="0.25">
      <c r="C39" s="84" t="s">
        <v>161</v>
      </c>
      <c r="D39" s="184">
        <f>'Year 1 Expenditures'!$L$29+'Year 1 Expenditures'!$L$37</f>
        <v>0</v>
      </c>
      <c r="E39" s="84" t="s">
        <v>162</v>
      </c>
      <c r="F39" s="142"/>
    </row>
    <row r="40" spans="3:31" x14ac:dyDescent="0.25">
      <c r="C40" s="187" t="s">
        <v>163</v>
      </c>
      <c r="D40" s="179">
        <f>SUM(D33:D39)</f>
        <v>1744520</v>
      </c>
      <c r="E40" s="86"/>
      <c r="F40" s="142"/>
    </row>
    <row r="41" spans="3:31" x14ac:dyDescent="0.25">
      <c r="C41" s="84" t="s">
        <v>164</v>
      </c>
      <c r="D41" s="177">
        <f>'Year 1 Expenditures'!$L$8+'Year 1 Expenditures'!$L$11+'Year 1 Expenditures'!$L$14+'Year 1 Expenditures'!$L$18+'Year 1 Expenditures'!$L$20+'Year 1 Expenditures'!$L$22+'Year 1 Expenditures'!$L$27+'Year 1 Expenditures'!$L$30+'Year 1 Expenditures'!$L$35+'Year 1 Expenditures'!$L$38+'Year 1 Expenditures'!$L$42+'Year 1 Expenditures'!$L$44</f>
        <v>339879</v>
      </c>
      <c r="E41" s="84" t="s">
        <v>165</v>
      </c>
      <c r="F41" s="142"/>
    </row>
    <row r="42" spans="3:31" x14ac:dyDescent="0.25">
      <c r="C42" s="187" t="s">
        <v>166</v>
      </c>
      <c r="D42" s="179">
        <f>D41</f>
        <v>339879</v>
      </c>
      <c r="E42" s="84"/>
      <c r="F42" s="142"/>
    </row>
    <row r="43" spans="3:31" x14ac:dyDescent="0.25">
      <c r="C43" s="297" t="s">
        <v>167</v>
      </c>
      <c r="D43" s="177">
        <f>'Year 1 Expenditures'!$L$46</f>
        <v>0</v>
      </c>
      <c r="E43" s="359" t="s">
        <v>168</v>
      </c>
      <c r="F43" s="142"/>
    </row>
    <row r="44" spans="3:31" x14ac:dyDescent="0.25">
      <c r="C44" s="84" t="s">
        <v>169</v>
      </c>
      <c r="D44" s="177">
        <f>'Year 1 Expenditures'!$L$47+'Year 1 Expenditures'!$L$48</f>
        <v>77500</v>
      </c>
      <c r="E44" s="359" t="s">
        <v>170</v>
      </c>
      <c r="F44" s="142"/>
    </row>
    <row r="45" spans="3:31" x14ac:dyDescent="0.25">
      <c r="C45" s="84" t="s">
        <v>171</v>
      </c>
      <c r="D45" s="177">
        <f>'Year 1 Expenditures'!$L$51</f>
        <v>120000</v>
      </c>
      <c r="E45" s="84" t="s">
        <v>172</v>
      </c>
      <c r="F45" s="142"/>
    </row>
    <row r="46" spans="3:31" x14ac:dyDescent="0.25">
      <c r="C46" s="84" t="s">
        <v>173</v>
      </c>
      <c r="D46" s="177">
        <f>'Year 1 Expenditures'!$L$52</f>
        <v>20000</v>
      </c>
      <c r="E46" s="84" t="s">
        <v>174</v>
      </c>
      <c r="F46" s="142"/>
    </row>
    <row r="47" spans="3:31" x14ac:dyDescent="0.25">
      <c r="C47" s="84" t="s">
        <v>175</v>
      </c>
      <c r="D47" s="177">
        <f>'Year 1 Expenditures'!$L$53</f>
        <v>25000</v>
      </c>
      <c r="E47" s="84" t="s">
        <v>176</v>
      </c>
      <c r="F47" s="142"/>
    </row>
    <row r="48" spans="3:31" s="359" customFormat="1" x14ac:dyDescent="0.25">
      <c r="C48" s="359" t="s">
        <v>177</v>
      </c>
      <c r="D48" s="177">
        <f>'Year 1 Expenditures'!$L$58</f>
        <v>25000</v>
      </c>
      <c r="E48" s="359" t="s">
        <v>178</v>
      </c>
      <c r="F48" s="231"/>
      <c r="G48" s="231"/>
      <c r="H48" s="231"/>
      <c r="I48" s="231"/>
      <c r="J48" s="394"/>
      <c r="K48" s="394"/>
      <c r="L48" s="394"/>
      <c r="M48" s="394"/>
      <c r="N48" s="394"/>
      <c r="O48" s="394"/>
      <c r="P48" s="394"/>
      <c r="Q48" s="394"/>
      <c r="R48" s="394"/>
      <c r="S48" s="394"/>
      <c r="T48" s="394"/>
      <c r="U48" s="394"/>
      <c r="V48" s="394"/>
      <c r="W48" s="394"/>
      <c r="X48" s="394"/>
      <c r="Y48" s="394"/>
      <c r="Z48" s="394"/>
      <c r="AA48" s="394"/>
      <c r="AB48" s="394"/>
      <c r="AC48" s="394"/>
      <c r="AD48" s="394"/>
      <c r="AE48" s="394"/>
    </row>
    <row r="49" spans="2:31" s="359" customFormat="1" x14ac:dyDescent="0.25">
      <c r="C49" s="359" t="s">
        <v>179</v>
      </c>
      <c r="D49" s="177">
        <f>'Year 1 Expenditures'!$L$59</f>
        <v>0</v>
      </c>
      <c r="E49" s="359" t="s">
        <v>180</v>
      </c>
      <c r="F49" s="231"/>
      <c r="G49" s="231"/>
      <c r="H49" s="231"/>
      <c r="I49" s="231"/>
      <c r="J49" s="394"/>
      <c r="K49" s="394"/>
      <c r="L49" s="394"/>
      <c r="M49" s="394"/>
      <c r="N49" s="394"/>
      <c r="O49" s="394"/>
      <c r="P49" s="394"/>
      <c r="Q49" s="394"/>
      <c r="R49" s="394"/>
      <c r="S49" s="394"/>
      <c r="T49" s="394"/>
      <c r="U49" s="394"/>
      <c r="V49" s="394"/>
      <c r="W49" s="394"/>
      <c r="X49" s="394"/>
      <c r="Y49" s="394"/>
      <c r="Z49" s="394"/>
      <c r="AA49" s="394"/>
      <c r="AB49" s="394"/>
      <c r="AC49" s="394"/>
      <c r="AD49" s="394"/>
      <c r="AE49" s="394"/>
    </row>
    <row r="50" spans="2:31" s="359" customFormat="1" x14ac:dyDescent="0.25">
      <c r="C50" s="359" t="s">
        <v>181</v>
      </c>
      <c r="D50" s="177">
        <f>'Year 1 Expenditures'!$L$60</f>
        <v>10000</v>
      </c>
      <c r="E50" s="359" t="s">
        <v>182</v>
      </c>
      <c r="F50" s="231"/>
      <c r="G50" s="231"/>
      <c r="H50" s="231"/>
      <c r="I50" s="231"/>
      <c r="J50" s="394"/>
      <c r="K50" s="394"/>
      <c r="L50" s="394"/>
      <c r="M50" s="394"/>
      <c r="N50" s="394"/>
      <c r="O50" s="394"/>
      <c r="P50" s="394"/>
      <c r="Q50" s="394"/>
      <c r="R50" s="394"/>
      <c r="S50" s="394"/>
      <c r="T50" s="394"/>
      <c r="U50" s="394"/>
      <c r="V50" s="394"/>
      <c r="W50" s="394"/>
      <c r="X50" s="394"/>
      <c r="Y50" s="394"/>
      <c r="Z50" s="394"/>
      <c r="AA50" s="394"/>
      <c r="AB50" s="394"/>
      <c r="AC50" s="394"/>
      <c r="AD50" s="394"/>
      <c r="AE50" s="394"/>
    </row>
    <row r="51" spans="2:31" s="359" customFormat="1" x14ac:dyDescent="0.25">
      <c r="C51" s="359" t="s">
        <v>183</v>
      </c>
      <c r="D51" s="177">
        <f>'Year 1 Expenditures'!$L$61</f>
        <v>160000</v>
      </c>
      <c r="E51" s="359" t="s">
        <v>184</v>
      </c>
      <c r="F51" s="231"/>
      <c r="G51" s="231"/>
      <c r="H51" s="231"/>
      <c r="I51" s="231"/>
      <c r="J51" s="394"/>
      <c r="K51" s="394"/>
      <c r="L51" s="394"/>
      <c r="M51" s="394"/>
      <c r="N51" s="394"/>
      <c r="O51" s="394"/>
      <c r="P51" s="394"/>
      <c r="Q51" s="394"/>
      <c r="R51" s="394"/>
      <c r="S51" s="394"/>
      <c r="T51" s="394"/>
      <c r="U51" s="394"/>
      <c r="V51" s="394"/>
      <c r="W51" s="394"/>
      <c r="X51" s="394"/>
      <c r="Y51" s="394"/>
      <c r="Z51" s="394"/>
      <c r="AA51" s="394"/>
      <c r="AB51" s="394"/>
      <c r="AC51" s="394"/>
      <c r="AD51" s="394"/>
      <c r="AE51" s="394"/>
    </row>
    <row r="52" spans="2:31" x14ac:dyDescent="0.25">
      <c r="C52" s="359" t="s">
        <v>183</v>
      </c>
      <c r="D52" s="177">
        <f>'Year 1 Expenditures'!$L$62</f>
        <v>0</v>
      </c>
      <c r="E52" s="84" t="s">
        <v>185</v>
      </c>
      <c r="F52" s="231"/>
      <c r="G52" s="231"/>
      <c r="H52" s="231"/>
      <c r="I52" s="231"/>
    </row>
    <row r="53" spans="2:31" x14ac:dyDescent="0.25">
      <c r="C53" s="84" t="s">
        <v>186</v>
      </c>
      <c r="D53" s="184">
        <f>'Year 1 Expenditures'!$L$65</f>
        <v>65000</v>
      </c>
      <c r="E53" s="84" t="s">
        <v>187</v>
      </c>
      <c r="F53" s="231"/>
      <c r="G53" s="231"/>
      <c r="H53" s="231"/>
      <c r="I53" s="231"/>
    </row>
    <row r="54" spans="2:31" x14ac:dyDescent="0.25">
      <c r="C54" s="84" t="s">
        <v>188</v>
      </c>
      <c r="D54" s="184">
        <f>'Year 1 Expenditures'!$L$66</f>
        <v>2500</v>
      </c>
      <c r="E54" s="84" t="s">
        <v>189</v>
      </c>
      <c r="F54" s="142"/>
    </row>
    <row r="55" spans="2:31" x14ac:dyDescent="0.25">
      <c r="C55" s="84" t="s">
        <v>190</v>
      </c>
      <c r="D55" s="184">
        <f>'Year 1 Expenditures'!$L$69</f>
        <v>15000</v>
      </c>
      <c r="E55" s="84" t="s">
        <v>191</v>
      </c>
      <c r="F55" s="142"/>
    </row>
    <row r="56" spans="2:31" x14ac:dyDescent="0.25">
      <c r="C56" s="187" t="s">
        <v>192</v>
      </c>
      <c r="D56" s="179">
        <f>SUM(D43:D55)</f>
        <v>520000</v>
      </c>
      <c r="E56" s="86"/>
      <c r="F56" s="142"/>
    </row>
    <row r="57" spans="2:31" ht="15.75" thickBot="1" x14ac:dyDescent="0.3">
      <c r="B57" s="86" t="s">
        <v>193</v>
      </c>
      <c r="C57" s="86"/>
      <c r="D57" s="181">
        <f>D40+D42+D56</f>
        <v>2604399</v>
      </c>
      <c r="E57" s="86"/>
      <c r="F57" s="142"/>
    </row>
    <row r="58" spans="2:31" x14ac:dyDescent="0.25">
      <c r="E58" s="84"/>
      <c r="F58" s="142"/>
    </row>
    <row r="59" spans="2:31" x14ac:dyDescent="0.25">
      <c r="B59" s="86" t="s">
        <v>194</v>
      </c>
      <c r="E59" s="84"/>
      <c r="F59" s="142"/>
    </row>
    <row r="60" spans="2:31" x14ac:dyDescent="0.25">
      <c r="C60" s="84" t="s">
        <v>195</v>
      </c>
      <c r="D60" s="184">
        <f>'Year 1 Expenditures'!$L$75</f>
        <v>234760</v>
      </c>
      <c r="E60" s="84" t="s">
        <v>196</v>
      </c>
      <c r="F60" s="142"/>
    </row>
    <row r="61" spans="2:31" x14ac:dyDescent="0.25">
      <c r="B61" s="86"/>
      <c r="C61" s="187" t="s">
        <v>197</v>
      </c>
      <c r="D61" s="179">
        <f>SUM(D60:D60)</f>
        <v>234760</v>
      </c>
      <c r="E61" s="86"/>
      <c r="F61" s="142"/>
    </row>
    <row r="62" spans="2:31" x14ac:dyDescent="0.25">
      <c r="C62" s="84" t="s">
        <v>164</v>
      </c>
      <c r="D62" s="177">
        <f>'Year 1 Expenditures'!$L$76</f>
        <v>40213</v>
      </c>
      <c r="E62" s="84" t="s">
        <v>198</v>
      </c>
      <c r="F62" s="142"/>
    </row>
    <row r="63" spans="2:31" x14ac:dyDescent="0.25">
      <c r="C63" s="187" t="s">
        <v>199</v>
      </c>
      <c r="D63" s="179">
        <f>D62</f>
        <v>40213</v>
      </c>
      <c r="E63" s="84"/>
      <c r="F63" s="142"/>
    </row>
    <row r="64" spans="2:31" x14ac:dyDescent="0.25">
      <c r="C64" s="360" t="s">
        <v>167</v>
      </c>
      <c r="D64" s="184">
        <f>'Year 1 Expenditures'!$L$77</f>
        <v>0</v>
      </c>
      <c r="E64" s="84" t="s">
        <v>200</v>
      </c>
      <c r="F64" s="142"/>
    </row>
    <row r="65" spans="2:6" x14ac:dyDescent="0.25">
      <c r="B65" s="86"/>
      <c r="C65" s="84" t="s">
        <v>169</v>
      </c>
      <c r="D65" s="184">
        <f>'Year 1 Expenditures'!$L$78</f>
        <v>0</v>
      </c>
      <c r="E65" s="84" t="s">
        <v>201</v>
      </c>
      <c r="F65" s="142"/>
    </row>
    <row r="66" spans="2:6" x14ac:dyDescent="0.25">
      <c r="B66" s="86"/>
      <c r="C66" s="84" t="s">
        <v>144</v>
      </c>
      <c r="D66" s="184">
        <f>'Year 1 Expenditures'!$L$79</f>
        <v>2000</v>
      </c>
      <c r="E66" s="84" t="s">
        <v>202</v>
      </c>
      <c r="F66" s="142"/>
    </row>
    <row r="67" spans="2:6" x14ac:dyDescent="0.25">
      <c r="B67" s="86"/>
      <c r="C67" s="187" t="s">
        <v>203</v>
      </c>
      <c r="D67" s="179">
        <f>SUBTOTAL(9,D64:D66)</f>
        <v>2000</v>
      </c>
      <c r="E67" s="86"/>
      <c r="F67" s="142"/>
    </row>
    <row r="68" spans="2:6" ht="15.75" thickBot="1" x14ac:dyDescent="0.3">
      <c r="B68" s="86" t="s">
        <v>204</v>
      </c>
      <c r="D68" s="181">
        <f>D61+D63+D67</f>
        <v>276973</v>
      </c>
      <c r="E68" s="84"/>
      <c r="F68" s="142"/>
    </row>
    <row r="69" spans="2:6" x14ac:dyDescent="0.25">
      <c r="B69" s="86"/>
      <c r="D69" s="180"/>
      <c r="E69" s="84"/>
      <c r="F69" s="142"/>
    </row>
    <row r="70" spans="2:6" x14ac:dyDescent="0.25">
      <c r="B70" s="86" t="s">
        <v>205</v>
      </c>
      <c r="E70" s="84"/>
      <c r="F70" s="142"/>
    </row>
    <row r="71" spans="2:6" x14ac:dyDescent="0.25">
      <c r="C71" s="84" t="s">
        <v>206</v>
      </c>
      <c r="D71" s="184">
        <f>'Year 1 Expenditures'!$L$83</f>
        <v>46575</v>
      </c>
      <c r="E71" s="84" t="s">
        <v>207</v>
      </c>
      <c r="F71" s="142"/>
    </row>
    <row r="72" spans="2:6" x14ac:dyDescent="0.25">
      <c r="B72" s="86"/>
      <c r="C72" s="84" t="s">
        <v>208</v>
      </c>
      <c r="D72" s="184">
        <f>'Year 1 Expenditures'!$L$86</f>
        <v>0</v>
      </c>
      <c r="E72" s="84" t="s">
        <v>209</v>
      </c>
      <c r="F72" s="142"/>
    </row>
    <row r="73" spans="2:6" x14ac:dyDescent="0.25">
      <c r="B73" s="86"/>
      <c r="C73" s="187" t="s">
        <v>210</v>
      </c>
      <c r="D73" s="179">
        <f>SUM(D71:D72)</f>
        <v>46575</v>
      </c>
      <c r="E73" s="86"/>
      <c r="F73" s="142"/>
    </row>
    <row r="74" spans="2:6" x14ac:dyDescent="0.25">
      <c r="C74" s="84" t="s">
        <v>164</v>
      </c>
      <c r="D74" s="177">
        <f>'Year 1 Expenditures'!$L$84+'Year 1 Expenditures'!$L$87</f>
        <v>9185</v>
      </c>
      <c r="E74" s="84" t="s">
        <v>211</v>
      </c>
      <c r="F74" s="142"/>
    </row>
    <row r="75" spans="2:6" x14ac:dyDescent="0.25">
      <c r="C75" s="187" t="s">
        <v>212</v>
      </c>
      <c r="D75" s="179">
        <f>D74</f>
        <v>9185</v>
      </c>
      <c r="E75" s="84"/>
      <c r="F75" s="142"/>
    </row>
    <row r="76" spans="2:6" x14ac:dyDescent="0.25">
      <c r="C76" s="360" t="s">
        <v>167</v>
      </c>
      <c r="D76" s="177">
        <f>'Year 1 Expenditures'!$L$88</f>
        <v>0</v>
      </c>
      <c r="E76" s="84" t="s">
        <v>213</v>
      </c>
      <c r="F76" s="142"/>
    </row>
    <row r="77" spans="2:6" x14ac:dyDescent="0.25">
      <c r="B77" s="86"/>
      <c r="C77" s="84" t="s">
        <v>214</v>
      </c>
      <c r="D77" s="177">
        <f>'Year 1 Expenditures'!$L$89</f>
        <v>0</v>
      </c>
      <c r="E77" s="84" t="s">
        <v>215</v>
      </c>
      <c r="F77" s="142"/>
    </row>
    <row r="78" spans="2:6" x14ac:dyDescent="0.25">
      <c r="B78" s="86"/>
      <c r="C78" s="84" t="s">
        <v>186</v>
      </c>
      <c r="D78" s="177">
        <f>'Year 1 Expenditures'!$L$90</f>
        <v>2500</v>
      </c>
      <c r="E78" s="84" t="s">
        <v>216</v>
      </c>
      <c r="F78" s="142"/>
    </row>
    <row r="79" spans="2:6" x14ac:dyDescent="0.25">
      <c r="B79" s="86"/>
      <c r="C79" s="84" t="s">
        <v>217</v>
      </c>
      <c r="D79" s="177">
        <f>'Year 1 Expenditures'!$L$91</f>
        <v>0</v>
      </c>
      <c r="E79" s="84" t="s">
        <v>218</v>
      </c>
      <c r="F79" s="142"/>
    </row>
    <row r="80" spans="2:6" x14ac:dyDescent="0.25">
      <c r="B80" s="86"/>
      <c r="C80" s="84" t="s">
        <v>219</v>
      </c>
      <c r="D80" s="177">
        <f>'Year 1 Expenditures'!$L$92</f>
        <v>5000</v>
      </c>
      <c r="E80" s="84" t="s">
        <v>220</v>
      </c>
      <c r="F80" s="142"/>
    </row>
    <row r="81" spans="2:6" x14ac:dyDescent="0.25">
      <c r="B81" s="86"/>
      <c r="C81" s="84" t="s">
        <v>144</v>
      </c>
      <c r="D81" s="177">
        <f>'Year 1 Expenditures'!$L$93</f>
        <v>750</v>
      </c>
      <c r="E81" s="174" t="s">
        <v>221</v>
      </c>
      <c r="F81" s="142"/>
    </row>
    <row r="82" spans="2:6" x14ac:dyDescent="0.25">
      <c r="B82" s="86"/>
      <c r="C82" s="187" t="s">
        <v>222</v>
      </c>
      <c r="D82" s="179">
        <f>SUBTOTAL(9,D76:D81)</f>
        <v>8250</v>
      </c>
      <c r="E82" s="86"/>
      <c r="F82" s="142"/>
    </row>
    <row r="83" spans="2:6" ht="15.75" thickBot="1" x14ac:dyDescent="0.3">
      <c r="B83" s="182" t="s">
        <v>223</v>
      </c>
      <c r="C83" s="182"/>
      <c r="D83" s="181">
        <f>D73+D75+D82</f>
        <v>64010</v>
      </c>
      <c r="E83" s="86"/>
      <c r="F83" s="142"/>
    </row>
    <row r="84" spans="2:6" x14ac:dyDescent="0.25">
      <c r="B84" s="182"/>
      <c r="C84" s="182"/>
      <c r="D84" s="183"/>
      <c r="E84" s="86"/>
      <c r="F84" s="142"/>
    </row>
    <row r="85" spans="2:6" x14ac:dyDescent="0.25">
      <c r="B85" s="86" t="s">
        <v>224</v>
      </c>
      <c r="E85" s="84"/>
      <c r="F85" s="142"/>
    </row>
    <row r="86" spans="2:6" x14ac:dyDescent="0.25">
      <c r="C86" s="84" t="s">
        <v>225</v>
      </c>
      <c r="D86" s="184">
        <f>'Year 1 Expenditures'!$L$97</f>
        <v>51500</v>
      </c>
      <c r="E86" s="84" t="s">
        <v>226</v>
      </c>
      <c r="F86" s="142"/>
    </row>
    <row r="87" spans="2:6" x14ac:dyDescent="0.25">
      <c r="B87" s="86"/>
      <c r="C87" s="187" t="s">
        <v>227</v>
      </c>
      <c r="D87" s="179">
        <f>SUM(D86:D86)</f>
        <v>51500</v>
      </c>
      <c r="E87" s="86"/>
      <c r="F87" s="142"/>
    </row>
    <row r="88" spans="2:6" x14ac:dyDescent="0.25">
      <c r="C88" s="84" t="s">
        <v>164</v>
      </c>
      <c r="D88" s="177">
        <f>'Year 1 Expenditures'!$L$98</f>
        <v>10153</v>
      </c>
      <c r="E88" s="84" t="s">
        <v>228</v>
      </c>
      <c r="F88" s="142"/>
    </row>
    <row r="89" spans="2:6" x14ac:dyDescent="0.25">
      <c r="C89" s="187" t="s">
        <v>229</v>
      </c>
      <c r="D89" s="179">
        <f>D88</f>
        <v>10153</v>
      </c>
      <c r="E89" s="84"/>
      <c r="F89" s="142"/>
    </row>
    <row r="90" spans="2:6" x14ac:dyDescent="0.25">
      <c r="C90" s="360" t="s">
        <v>167</v>
      </c>
      <c r="D90" s="177">
        <f>'Year 1 Expenditures'!$L$99</f>
        <v>0</v>
      </c>
      <c r="E90" s="84" t="s">
        <v>230</v>
      </c>
      <c r="F90" s="142"/>
    </row>
    <row r="91" spans="2:6" x14ac:dyDescent="0.25">
      <c r="B91" s="86"/>
      <c r="C91" s="84" t="s">
        <v>169</v>
      </c>
      <c r="D91" s="177">
        <f>'Year 1 Expenditures'!$L$100</f>
        <v>0</v>
      </c>
      <c r="E91" s="84" t="s">
        <v>231</v>
      </c>
      <c r="F91" s="142"/>
    </row>
    <row r="92" spans="2:6" x14ac:dyDescent="0.25">
      <c r="B92" s="86"/>
      <c r="C92" s="84" t="s">
        <v>214</v>
      </c>
      <c r="D92" s="177">
        <f>'Year 1 Expenditures'!$L$101</f>
        <v>0</v>
      </c>
      <c r="E92" s="84" t="s">
        <v>232</v>
      </c>
      <c r="F92" s="142"/>
    </row>
    <row r="93" spans="2:6" x14ac:dyDescent="0.25">
      <c r="B93" s="86"/>
      <c r="C93" s="84" t="s">
        <v>233</v>
      </c>
      <c r="D93" s="177">
        <f>'Year 1 Expenditures'!$L$102</f>
        <v>2500</v>
      </c>
      <c r="E93" s="84" t="s">
        <v>234</v>
      </c>
      <c r="F93" s="142"/>
    </row>
    <row r="94" spans="2:6" x14ac:dyDescent="0.25">
      <c r="B94" s="86"/>
      <c r="C94" s="84" t="s">
        <v>144</v>
      </c>
      <c r="D94" s="177">
        <f>'Year 1 Expenditures'!$L$103</f>
        <v>750</v>
      </c>
      <c r="E94" s="84" t="s">
        <v>235</v>
      </c>
      <c r="F94" s="142"/>
    </row>
    <row r="95" spans="2:6" x14ac:dyDescent="0.25">
      <c r="B95" s="86"/>
      <c r="C95" s="187" t="s">
        <v>236</v>
      </c>
      <c r="D95" s="179">
        <f>SUBTOTAL(9,D90:D94)</f>
        <v>3250</v>
      </c>
      <c r="E95" s="86"/>
      <c r="F95" s="142"/>
    </row>
    <row r="96" spans="2:6" ht="15.75" thickBot="1" x14ac:dyDescent="0.3">
      <c r="B96" s="182" t="s">
        <v>237</v>
      </c>
      <c r="C96" s="182"/>
      <c r="D96" s="181">
        <f>D87+D89+D95</f>
        <v>64903</v>
      </c>
      <c r="E96" s="86"/>
      <c r="F96" s="142"/>
    </row>
    <row r="97" spans="2:6" x14ac:dyDescent="0.25">
      <c r="B97" s="182"/>
      <c r="C97" s="182"/>
      <c r="D97" s="183"/>
      <c r="E97" s="86"/>
      <c r="F97" s="142"/>
    </row>
    <row r="98" spans="2:6" x14ac:dyDescent="0.25">
      <c r="B98" s="86" t="s">
        <v>238</v>
      </c>
      <c r="D98" s="23"/>
      <c r="E98" s="84"/>
      <c r="F98" s="142"/>
    </row>
    <row r="99" spans="2:6" x14ac:dyDescent="0.25">
      <c r="B99" s="86"/>
      <c r="C99" s="84" t="s">
        <v>239</v>
      </c>
      <c r="D99" s="177">
        <f>'Year 1 Expenditures'!$L$106+'Year 1 Expenditures'!$L$56+'Year 1 Expenditures'!$L$57</f>
        <v>5000</v>
      </c>
      <c r="E99" s="84" t="s">
        <v>240</v>
      </c>
      <c r="F99" s="142"/>
    </row>
    <row r="100" spans="2:6" x14ac:dyDescent="0.25">
      <c r="B100" s="86"/>
      <c r="C100" s="84" t="s">
        <v>144</v>
      </c>
      <c r="D100" s="177">
        <f>'Year 1 Expenditures'!$L$107</f>
        <v>0</v>
      </c>
      <c r="E100" s="84" t="s">
        <v>241</v>
      </c>
      <c r="F100" s="142"/>
    </row>
    <row r="101" spans="2:6" ht="15.75" thickBot="1" x14ac:dyDescent="0.3">
      <c r="B101" s="182" t="s">
        <v>242</v>
      </c>
      <c r="C101" s="187"/>
      <c r="D101" s="181">
        <f>SUBTOTAL(9,D99:D100)</f>
        <v>5000</v>
      </c>
      <c r="E101" s="86"/>
      <c r="F101" s="142"/>
    </row>
    <row r="102" spans="2:6" x14ac:dyDescent="0.25">
      <c r="B102" s="182"/>
      <c r="C102" s="182"/>
      <c r="D102" s="183"/>
      <c r="E102" s="86"/>
      <c r="F102" s="142"/>
    </row>
    <row r="103" spans="2:6" x14ac:dyDescent="0.25">
      <c r="B103" s="86" t="s">
        <v>243</v>
      </c>
      <c r="D103" s="23"/>
      <c r="E103" s="84"/>
      <c r="F103" s="142"/>
    </row>
    <row r="104" spans="2:6" x14ac:dyDescent="0.25">
      <c r="B104" s="86"/>
      <c r="C104" s="84" t="s">
        <v>244</v>
      </c>
      <c r="D104" s="177">
        <f>'Year 1 Expenditures'!$L$110</f>
        <v>0</v>
      </c>
      <c r="E104" s="84" t="s">
        <v>245</v>
      </c>
      <c r="F104" s="142"/>
    </row>
    <row r="105" spans="2:6" x14ac:dyDescent="0.25">
      <c r="B105" s="86"/>
      <c r="C105" s="84" t="s">
        <v>246</v>
      </c>
      <c r="D105" s="177">
        <f>'Year 1 Expenditures'!$L$111</f>
        <v>0</v>
      </c>
      <c r="E105" s="84" t="s">
        <v>247</v>
      </c>
      <c r="F105" s="142"/>
    </row>
    <row r="106" spans="2:6" x14ac:dyDescent="0.25">
      <c r="B106" s="86"/>
      <c r="C106" s="84" t="s">
        <v>144</v>
      </c>
      <c r="D106" s="177">
        <f>'Year 1 Expenditures'!$L$112</f>
        <v>0</v>
      </c>
      <c r="E106" s="84" t="s">
        <v>248</v>
      </c>
      <c r="F106" s="142"/>
    </row>
    <row r="107" spans="2:6" ht="15.75" thickBot="1" x14ac:dyDescent="0.3">
      <c r="B107" s="182" t="s">
        <v>249</v>
      </c>
      <c r="C107" s="187"/>
      <c r="D107" s="181">
        <f>SUBTOTAL(9,D104:D106)</f>
        <v>0</v>
      </c>
      <c r="E107" s="86"/>
      <c r="F107" s="142"/>
    </row>
    <row r="108" spans="2:6" x14ac:dyDescent="0.25">
      <c r="B108" s="182"/>
      <c r="C108" s="182"/>
      <c r="D108" s="183"/>
      <c r="E108" s="86"/>
      <c r="F108" s="142"/>
    </row>
    <row r="109" spans="2:6" x14ac:dyDescent="0.25">
      <c r="B109" s="86" t="s">
        <v>250</v>
      </c>
      <c r="E109" s="84"/>
      <c r="F109" s="142"/>
    </row>
    <row r="110" spans="2:6" x14ac:dyDescent="0.25">
      <c r="C110" s="84" t="s">
        <v>251</v>
      </c>
      <c r="D110" s="177">
        <f>'Year 1 Expenditures'!$L$117</f>
        <v>22000</v>
      </c>
      <c r="E110" s="84" t="s">
        <v>252</v>
      </c>
      <c r="F110" s="142"/>
    </row>
    <row r="111" spans="2:6" x14ac:dyDescent="0.25">
      <c r="C111" s="84" t="s">
        <v>253</v>
      </c>
      <c r="D111" s="177">
        <f>'Year 1 Expenditures'!$L$118</f>
        <v>10000</v>
      </c>
      <c r="E111" s="84" t="s">
        <v>254</v>
      </c>
      <c r="F111" s="142"/>
    </row>
    <row r="112" spans="2:6" x14ac:dyDescent="0.25">
      <c r="C112" s="84" t="s">
        <v>144</v>
      </c>
      <c r="D112" s="177">
        <f>'Year 1 Expenditures'!$L$119</f>
        <v>608071.48600000003</v>
      </c>
      <c r="E112" s="84" t="s">
        <v>255</v>
      </c>
      <c r="F112" s="142"/>
    </row>
    <row r="113" spans="2:54" ht="15.75" thickBot="1" x14ac:dyDescent="0.3">
      <c r="B113" s="86" t="s">
        <v>256</v>
      </c>
      <c r="C113" s="86"/>
      <c r="D113" s="181">
        <f>SUBTOTAL(9,D110:D112)</f>
        <v>640071.48600000003</v>
      </c>
      <c r="E113" s="86"/>
      <c r="F113" s="142"/>
    </row>
    <row r="114" spans="2:54" x14ac:dyDescent="0.25">
      <c r="D114" s="178"/>
      <c r="E114" s="84"/>
      <c r="F114" s="142"/>
    </row>
    <row r="115" spans="2:54" x14ac:dyDescent="0.25">
      <c r="B115" s="86" t="s">
        <v>257</v>
      </c>
      <c r="D115" s="178"/>
      <c r="E115" s="84"/>
      <c r="F115" s="142"/>
    </row>
    <row r="116" spans="2:54" x14ac:dyDescent="0.25">
      <c r="C116" s="84" t="s">
        <v>258</v>
      </c>
      <c r="D116" s="177">
        <f>'Year 1 Expenditures'!$L$122</f>
        <v>125000</v>
      </c>
      <c r="E116" s="84" t="s">
        <v>259</v>
      </c>
      <c r="F116" s="142"/>
    </row>
    <row r="117" spans="2:54" x14ac:dyDescent="0.25">
      <c r="C117" s="84" t="s">
        <v>260</v>
      </c>
      <c r="D117" s="177">
        <f>'Year 1 Expenditures'!$L$124</f>
        <v>65000</v>
      </c>
      <c r="E117" s="84" t="s">
        <v>261</v>
      </c>
      <c r="F117" s="142"/>
    </row>
    <row r="118" spans="2:54" x14ac:dyDescent="0.25">
      <c r="C118" s="84" t="s">
        <v>262</v>
      </c>
      <c r="D118" s="177">
        <f>'Year 1 Expenditures'!$L$126</f>
        <v>0</v>
      </c>
      <c r="E118" s="84" t="s">
        <v>263</v>
      </c>
      <c r="F118" s="142"/>
    </row>
    <row r="119" spans="2:54" x14ac:dyDescent="0.25">
      <c r="C119" s="84" t="s">
        <v>264</v>
      </c>
      <c r="D119" s="177">
        <f>'Year 1 Expenditures'!$L$128</f>
        <v>0</v>
      </c>
      <c r="E119" s="84" t="s">
        <v>265</v>
      </c>
      <c r="F119" s="142"/>
    </row>
    <row r="120" spans="2:54" x14ac:dyDescent="0.25">
      <c r="C120" s="84" t="s">
        <v>266</v>
      </c>
      <c r="D120" s="177">
        <f>'Year 1 Expenditures'!$L$130</f>
        <v>55312</v>
      </c>
      <c r="E120" s="84" t="s">
        <v>267</v>
      </c>
      <c r="F120" s="142"/>
    </row>
    <row r="121" spans="2:54" x14ac:dyDescent="0.25">
      <c r="C121" s="84" t="s">
        <v>144</v>
      </c>
      <c r="D121" s="177">
        <f>'Year 1 Expenditures'!$L$132</f>
        <v>0</v>
      </c>
      <c r="E121" s="84" t="s">
        <v>268</v>
      </c>
      <c r="F121" s="142"/>
    </row>
    <row r="122" spans="2:54" x14ac:dyDescent="0.25">
      <c r="C122" s="187" t="s">
        <v>269</v>
      </c>
      <c r="D122" s="179">
        <f>SUM(D116:D121)</f>
        <v>245312</v>
      </c>
      <c r="E122" s="86"/>
      <c r="F122" s="142"/>
    </row>
    <row r="123" spans="2:54" x14ac:dyDescent="0.25">
      <c r="C123" s="84" t="s">
        <v>164</v>
      </c>
      <c r="D123" s="177">
        <f>'Year 1 Expenditures'!$L$123+'Year 1 Expenditures'!$L$125+'Year 1 Expenditures'!$L$127+'Year 1 Expenditures'!$L$129+'Year 1 Expenditures'!$L$131+'Year 1 Expenditures'!$L$133</f>
        <v>48347</v>
      </c>
      <c r="E123" s="84" t="s">
        <v>270</v>
      </c>
      <c r="F123" s="142"/>
    </row>
    <row r="124" spans="2:54" x14ac:dyDescent="0.25">
      <c r="C124" s="187" t="s">
        <v>271</v>
      </c>
      <c r="D124" s="179">
        <f>D123</f>
        <v>48347</v>
      </c>
      <c r="E124" s="86"/>
      <c r="F124" s="142"/>
    </row>
    <row r="125" spans="2:54" s="359" customFormat="1" x14ac:dyDescent="0.25">
      <c r="C125" s="360" t="s">
        <v>167</v>
      </c>
      <c r="D125" s="177">
        <f>'Year 1 Expenditures'!$L$134</f>
        <v>0</v>
      </c>
      <c r="E125" s="359" t="s">
        <v>272</v>
      </c>
      <c r="F125" s="394"/>
      <c r="G125" s="394"/>
      <c r="H125" s="394"/>
      <c r="I125" s="394"/>
      <c r="J125" s="394"/>
      <c r="K125" s="394"/>
      <c r="L125" s="394"/>
      <c r="M125" s="394"/>
      <c r="N125" s="394"/>
      <c r="O125" s="394"/>
      <c r="P125" s="394"/>
      <c r="Q125" s="394"/>
      <c r="R125" s="394"/>
      <c r="S125" s="394"/>
      <c r="T125" s="394"/>
      <c r="U125" s="394"/>
      <c r="V125" s="394"/>
      <c r="W125" s="394"/>
      <c r="X125" s="394"/>
      <c r="Y125" s="394"/>
      <c r="Z125" s="394"/>
      <c r="AA125" s="394"/>
      <c r="AB125" s="394"/>
      <c r="AC125" s="394"/>
      <c r="AD125" s="394"/>
      <c r="AE125" s="394"/>
      <c r="AF125" s="394"/>
      <c r="AG125" s="394"/>
      <c r="AH125" s="394"/>
      <c r="AI125" s="394"/>
      <c r="AJ125" s="394"/>
      <c r="AK125" s="394"/>
      <c r="AL125" s="394"/>
      <c r="AM125" s="394"/>
      <c r="AN125" s="394"/>
      <c r="AO125" s="394"/>
      <c r="AP125" s="394"/>
      <c r="AQ125" s="394"/>
      <c r="AR125" s="394"/>
      <c r="AS125" s="394"/>
      <c r="AT125" s="394"/>
      <c r="AU125" s="394"/>
      <c r="AV125" s="394"/>
      <c r="AW125" s="394"/>
      <c r="AX125" s="394"/>
      <c r="AY125" s="394"/>
      <c r="AZ125" s="394"/>
      <c r="BA125" s="394"/>
      <c r="BB125" s="394"/>
    </row>
    <row r="126" spans="2:54" x14ac:dyDescent="0.25">
      <c r="C126" s="84" t="s">
        <v>169</v>
      </c>
      <c r="D126" s="177">
        <f>'Year 1 Expenditures'!$L$135</f>
        <v>0</v>
      </c>
      <c r="E126" s="84" t="s">
        <v>273</v>
      </c>
      <c r="F126" s="142"/>
    </row>
    <row r="127" spans="2:54" x14ac:dyDescent="0.25">
      <c r="C127" s="84" t="s">
        <v>274</v>
      </c>
      <c r="D127" s="177">
        <f>'Year 1 Expenditures'!$L$136</f>
        <v>20000</v>
      </c>
      <c r="E127" s="84" t="s">
        <v>275</v>
      </c>
      <c r="F127" s="142"/>
    </row>
    <row r="128" spans="2:54" x14ac:dyDescent="0.25">
      <c r="C128" s="84" t="s">
        <v>276</v>
      </c>
      <c r="D128" s="177">
        <f>'Year 1 Expenditures'!$L$137</f>
        <v>3500</v>
      </c>
      <c r="E128" s="84" t="s">
        <v>277</v>
      </c>
      <c r="F128" s="142"/>
    </row>
    <row r="129" spans="2:6" x14ac:dyDescent="0.25">
      <c r="C129" s="84" t="s">
        <v>278</v>
      </c>
      <c r="D129" s="177">
        <f>'Year 1 Expenditures'!$L$138</f>
        <v>0</v>
      </c>
      <c r="E129" s="84" t="s">
        <v>279</v>
      </c>
      <c r="F129" s="142"/>
    </row>
    <row r="130" spans="2:6" x14ac:dyDescent="0.25">
      <c r="C130" s="84" t="s">
        <v>280</v>
      </c>
      <c r="D130" s="177">
        <f>'Year 1 Expenditures'!$L$139</f>
        <v>0</v>
      </c>
      <c r="E130" s="84" t="s">
        <v>281</v>
      </c>
      <c r="F130" s="142"/>
    </row>
    <row r="131" spans="2:6" x14ac:dyDescent="0.25">
      <c r="C131" s="84" t="s">
        <v>282</v>
      </c>
      <c r="D131" s="177">
        <f>'Year 1 Expenditures'!$L$142</f>
        <v>8000</v>
      </c>
      <c r="E131" s="84" t="s">
        <v>283</v>
      </c>
      <c r="F131" s="142"/>
    </row>
    <row r="132" spans="2:6" x14ac:dyDescent="0.25">
      <c r="C132" s="84" t="s">
        <v>284</v>
      </c>
      <c r="D132" s="177">
        <f>'Year 1 Expenditures'!$L$144</f>
        <v>0</v>
      </c>
      <c r="E132" s="84" t="s">
        <v>285</v>
      </c>
      <c r="F132" s="142"/>
    </row>
    <row r="133" spans="2:6" x14ac:dyDescent="0.25">
      <c r="C133" s="84" t="s">
        <v>286</v>
      </c>
      <c r="D133" s="177">
        <f>'Year 1 Expenditures'!$L$148</f>
        <v>0</v>
      </c>
      <c r="E133" s="84" t="s">
        <v>287</v>
      </c>
      <c r="F133" s="142"/>
    </row>
    <row r="134" spans="2:6" x14ac:dyDescent="0.25">
      <c r="C134" s="84" t="s">
        <v>288</v>
      </c>
      <c r="D134" s="177">
        <f>'Year 1 Expenditures'!$L$149</f>
        <v>0</v>
      </c>
      <c r="E134" s="84" t="s">
        <v>289</v>
      </c>
      <c r="F134" s="142"/>
    </row>
    <row r="135" spans="2:6" x14ac:dyDescent="0.25">
      <c r="C135" s="84" t="s">
        <v>290</v>
      </c>
      <c r="D135" s="177">
        <f>'Year 1 Expenditures'!$L$152</f>
        <v>2000</v>
      </c>
      <c r="E135" s="84" t="s">
        <v>291</v>
      </c>
      <c r="F135" s="142"/>
    </row>
    <row r="136" spans="2:6" x14ac:dyDescent="0.25">
      <c r="C136" s="84" t="s">
        <v>292</v>
      </c>
      <c r="D136" s="177">
        <f>'Year 1 Expenditures'!$L$154</f>
        <v>40000</v>
      </c>
      <c r="E136" s="84" t="s">
        <v>293</v>
      </c>
      <c r="F136" s="142"/>
    </row>
    <row r="137" spans="2:6" x14ac:dyDescent="0.25">
      <c r="C137" s="84" t="s">
        <v>294</v>
      </c>
      <c r="D137" s="177">
        <f>'Year 1 Expenditures'!$L$157</f>
        <v>6000</v>
      </c>
      <c r="E137" s="84" t="s">
        <v>295</v>
      </c>
      <c r="F137" s="142"/>
    </row>
    <row r="138" spans="2:6" x14ac:dyDescent="0.25">
      <c r="C138" s="84" t="s">
        <v>296</v>
      </c>
      <c r="D138" s="177">
        <f>'Year 1 Expenditures'!$L$158</f>
        <v>16000</v>
      </c>
      <c r="E138" s="84" t="s">
        <v>297</v>
      </c>
      <c r="F138" s="142"/>
    </row>
    <row r="139" spans="2:6" x14ac:dyDescent="0.25">
      <c r="C139" s="84" t="s">
        <v>298</v>
      </c>
      <c r="D139" s="177">
        <f>'Year 1 Expenditures'!$L$159</f>
        <v>0</v>
      </c>
      <c r="E139" s="84" t="s">
        <v>299</v>
      </c>
      <c r="F139" s="142"/>
    </row>
    <row r="140" spans="2:6" x14ac:dyDescent="0.25">
      <c r="C140" s="84" t="s">
        <v>300</v>
      </c>
      <c r="D140" s="177">
        <f>'Year 1 Expenditures'!$L$162</f>
        <v>93077</v>
      </c>
      <c r="E140" s="84" t="s">
        <v>301</v>
      </c>
      <c r="F140" s="142"/>
    </row>
    <row r="141" spans="2:6" x14ac:dyDescent="0.25">
      <c r="C141" s="84" t="s">
        <v>302</v>
      </c>
      <c r="D141" s="177">
        <f>'Year 1 Expenditures'!$L$163</f>
        <v>0</v>
      </c>
      <c r="E141" s="84" t="s">
        <v>303</v>
      </c>
      <c r="F141" s="142"/>
    </row>
    <row r="142" spans="2:6" x14ac:dyDescent="0.25">
      <c r="C142" s="84" t="s">
        <v>304</v>
      </c>
      <c r="D142" s="177">
        <f>'Year 1 Expenditures'!$L$164</f>
        <v>0</v>
      </c>
      <c r="E142" s="84" t="s">
        <v>305</v>
      </c>
      <c r="F142" s="142"/>
    </row>
    <row r="143" spans="2:6" x14ac:dyDescent="0.25">
      <c r="B143" s="86"/>
      <c r="C143" s="187" t="s">
        <v>306</v>
      </c>
      <c r="D143" s="179">
        <f>SUM(D125:D142)</f>
        <v>188577</v>
      </c>
      <c r="E143" s="86"/>
      <c r="F143" s="142"/>
    </row>
    <row r="144" spans="2:6" ht="15.75" thickBot="1" x14ac:dyDescent="0.3">
      <c r="B144" s="86" t="s">
        <v>307</v>
      </c>
      <c r="C144" s="86"/>
      <c r="D144" s="181">
        <f>D122+D124+D143</f>
        <v>482236</v>
      </c>
      <c r="E144" s="86"/>
      <c r="F144" s="142"/>
    </row>
    <row r="145" spans="2:54" x14ac:dyDescent="0.25">
      <c r="E145" s="84"/>
      <c r="F145" s="142"/>
    </row>
    <row r="146" spans="2:54" x14ac:dyDescent="0.25">
      <c r="B146" s="86" t="s">
        <v>308</v>
      </c>
      <c r="E146" s="84"/>
      <c r="F146" s="142"/>
    </row>
    <row r="147" spans="2:54" x14ac:dyDescent="0.25">
      <c r="B147" s="86"/>
      <c r="C147" s="84" t="s">
        <v>309</v>
      </c>
      <c r="D147" s="177">
        <f>'Year 1 Expenditures'!$L$167</f>
        <v>0</v>
      </c>
      <c r="E147" s="84" t="s">
        <v>310</v>
      </c>
      <c r="F147" s="142"/>
    </row>
    <row r="148" spans="2:54" x14ac:dyDescent="0.25">
      <c r="B148" s="86"/>
      <c r="C148" s="84" t="s">
        <v>311</v>
      </c>
      <c r="D148" s="177">
        <f>'Year 1 Expenditures'!$L$168</f>
        <v>0</v>
      </c>
      <c r="E148" s="84" t="s">
        <v>312</v>
      </c>
      <c r="F148" s="142"/>
    </row>
    <row r="149" spans="2:54" x14ac:dyDescent="0.25">
      <c r="B149" s="86"/>
      <c r="C149" s="84" t="s">
        <v>313</v>
      </c>
      <c r="D149" s="177">
        <f>'Year 1 Expenditures'!$L$170</f>
        <v>0</v>
      </c>
      <c r="E149" s="84" t="s">
        <v>314</v>
      </c>
      <c r="F149" s="142"/>
    </row>
    <row r="150" spans="2:54" x14ac:dyDescent="0.25">
      <c r="B150" s="86"/>
      <c r="C150" s="84" t="s">
        <v>315</v>
      </c>
      <c r="D150" s="177">
        <f>'Year 1 Expenditures'!$L$171</f>
        <v>620184.24</v>
      </c>
      <c r="E150" s="84" t="s">
        <v>316</v>
      </c>
      <c r="F150" s="142"/>
    </row>
    <row r="151" spans="2:54" x14ac:dyDescent="0.25">
      <c r="B151" s="86"/>
      <c r="C151" s="84" t="s">
        <v>144</v>
      </c>
      <c r="D151" s="177">
        <f>'Year 1 Expenditures'!$L$172</f>
        <v>0</v>
      </c>
      <c r="E151" s="84" t="s">
        <v>317</v>
      </c>
      <c r="F151" s="142"/>
    </row>
    <row r="152" spans="2:54" ht="15.75" thickBot="1" x14ac:dyDescent="0.3">
      <c r="B152" s="86" t="s">
        <v>318</v>
      </c>
      <c r="C152" s="86"/>
      <c r="D152" s="181">
        <f>SUM(D147:D151)</f>
        <v>620184.24</v>
      </c>
      <c r="E152" s="86"/>
      <c r="F152" s="142"/>
    </row>
    <row r="153" spans="2:54" x14ac:dyDescent="0.25">
      <c r="E153" s="84"/>
      <c r="F153" s="142"/>
    </row>
    <row r="154" spans="2:54" x14ac:dyDescent="0.25">
      <c r="B154" s="86" t="s">
        <v>319</v>
      </c>
      <c r="E154" s="84"/>
      <c r="F154" s="142"/>
    </row>
    <row r="155" spans="2:54" x14ac:dyDescent="0.25">
      <c r="C155" s="84" t="s">
        <v>320</v>
      </c>
      <c r="D155" s="177">
        <f>'Year 1 Expenditures'!$L$176+'Year 1 Expenditures'!$L$178</f>
        <v>35000</v>
      </c>
      <c r="E155" s="84" t="s">
        <v>321</v>
      </c>
      <c r="F155" s="142"/>
    </row>
    <row r="156" spans="2:54" x14ac:dyDescent="0.25">
      <c r="C156" s="187" t="s">
        <v>322</v>
      </c>
      <c r="D156" s="179">
        <f>SUM(D155:D155)</f>
        <v>35000</v>
      </c>
      <c r="E156" s="86"/>
      <c r="F156" s="142"/>
    </row>
    <row r="157" spans="2:54" x14ac:dyDescent="0.25">
      <c r="C157" s="84" t="s">
        <v>164</v>
      </c>
      <c r="D157" s="177">
        <f>'Year 1 Expenditures'!$L$177+'Year 1 Expenditures'!$L$179</f>
        <v>2695</v>
      </c>
      <c r="E157" s="84" t="s">
        <v>323</v>
      </c>
      <c r="F157" s="142"/>
    </row>
    <row r="158" spans="2:54" x14ac:dyDescent="0.25">
      <c r="C158" s="187" t="s">
        <v>324</v>
      </c>
      <c r="D158" s="179">
        <f>D157</f>
        <v>2695</v>
      </c>
      <c r="E158" s="86"/>
      <c r="F158" s="142"/>
    </row>
    <row r="159" spans="2:54" s="359" customFormat="1" x14ac:dyDescent="0.25">
      <c r="C159" s="360" t="s">
        <v>167</v>
      </c>
      <c r="D159" s="177">
        <f>'Year 1 Expenditures'!$L$180</f>
        <v>0</v>
      </c>
      <c r="E159" s="359" t="s">
        <v>325</v>
      </c>
      <c r="F159" s="394"/>
      <c r="G159" s="394"/>
      <c r="H159" s="394"/>
      <c r="I159" s="394"/>
      <c r="J159" s="394"/>
      <c r="K159" s="394"/>
      <c r="L159" s="394"/>
      <c r="M159" s="394"/>
      <c r="N159" s="394"/>
      <c r="O159" s="394"/>
      <c r="P159" s="394"/>
      <c r="Q159" s="394"/>
      <c r="R159" s="394"/>
      <c r="S159" s="394"/>
      <c r="T159" s="394"/>
      <c r="U159" s="394"/>
      <c r="V159" s="394"/>
      <c r="W159" s="394"/>
      <c r="X159" s="394"/>
      <c r="Y159" s="394"/>
      <c r="Z159" s="394"/>
      <c r="AA159" s="394"/>
      <c r="AB159" s="394"/>
      <c r="AC159" s="394"/>
      <c r="AD159" s="394"/>
      <c r="AE159" s="394"/>
      <c r="AF159" s="394"/>
      <c r="AG159" s="394"/>
      <c r="AH159" s="394"/>
      <c r="AI159" s="394"/>
      <c r="AJ159" s="394"/>
      <c r="AK159" s="394"/>
      <c r="AL159" s="394"/>
      <c r="AM159" s="394"/>
      <c r="AN159" s="394"/>
      <c r="AO159" s="394"/>
      <c r="AP159" s="394"/>
      <c r="AQ159" s="394"/>
      <c r="AR159" s="394"/>
      <c r="AS159" s="394"/>
      <c r="AT159" s="394"/>
      <c r="AU159" s="394"/>
      <c r="AV159" s="394"/>
      <c r="AW159" s="394"/>
      <c r="AX159" s="394"/>
      <c r="AY159" s="394"/>
      <c r="AZ159" s="394"/>
      <c r="BA159" s="394"/>
      <c r="BB159" s="394"/>
    </row>
    <row r="160" spans="2:54" x14ac:dyDescent="0.25">
      <c r="C160" s="297" t="s">
        <v>326</v>
      </c>
      <c r="D160" s="177">
        <f>'Year 1 Expenditures'!$L$181+'Year 1 Expenditures'!$L$182</f>
        <v>0</v>
      </c>
      <c r="E160" s="359" t="s">
        <v>327</v>
      </c>
      <c r="F160" s="142"/>
    </row>
    <row r="161" spans="2:54" x14ac:dyDescent="0.25">
      <c r="C161" s="84" t="s">
        <v>328</v>
      </c>
      <c r="D161" s="177">
        <f>'Year 1 Expenditures'!$L$183</f>
        <v>0</v>
      </c>
      <c r="E161" s="359" t="s">
        <v>329</v>
      </c>
      <c r="F161" s="142"/>
    </row>
    <row r="162" spans="2:54" x14ac:dyDescent="0.25">
      <c r="C162" s="84" t="s">
        <v>330</v>
      </c>
      <c r="D162" s="177">
        <f>'Year 1 Expenditures'!$L$184</f>
        <v>0</v>
      </c>
      <c r="E162" s="359" t="s">
        <v>331</v>
      </c>
      <c r="F162" s="142"/>
    </row>
    <row r="163" spans="2:54" x14ac:dyDescent="0.25">
      <c r="C163" s="84" t="s">
        <v>144</v>
      </c>
      <c r="D163" s="177">
        <f>'Year 1 Expenditures'!$L$185</f>
        <v>0</v>
      </c>
      <c r="E163" s="359" t="s">
        <v>332</v>
      </c>
      <c r="F163" s="142"/>
    </row>
    <row r="164" spans="2:54" x14ac:dyDescent="0.25">
      <c r="B164" s="86"/>
      <c r="C164" s="187" t="s">
        <v>333</v>
      </c>
      <c r="D164" s="179">
        <f>SUM(D159:D163)</f>
        <v>0</v>
      </c>
      <c r="E164" s="86"/>
      <c r="F164" s="142"/>
    </row>
    <row r="165" spans="2:54" ht="15.75" thickBot="1" x14ac:dyDescent="0.3">
      <c r="B165" s="86" t="s">
        <v>334</v>
      </c>
      <c r="C165" s="86"/>
      <c r="D165" s="181">
        <f>D156+D158+D164</f>
        <v>37695</v>
      </c>
      <c r="E165" s="86"/>
      <c r="F165" s="142"/>
    </row>
    <row r="166" spans="2:54" x14ac:dyDescent="0.25">
      <c r="B166" s="86"/>
      <c r="C166" s="86"/>
      <c r="D166" s="180"/>
      <c r="E166" s="86"/>
      <c r="F166" s="142"/>
    </row>
    <row r="167" spans="2:54" x14ac:dyDescent="0.25">
      <c r="B167" s="86" t="s">
        <v>335</v>
      </c>
      <c r="E167" s="84"/>
      <c r="F167" s="142"/>
    </row>
    <row r="168" spans="2:54" x14ac:dyDescent="0.25">
      <c r="C168" s="84" t="s">
        <v>336</v>
      </c>
      <c r="D168" s="177">
        <f>'Year 1 Expenditures'!$L$189</f>
        <v>0</v>
      </c>
      <c r="E168" s="84" t="s">
        <v>337</v>
      </c>
      <c r="F168" s="142"/>
    </row>
    <row r="169" spans="2:54" x14ac:dyDescent="0.25">
      <c r="C169" s="84" t="s">
        <v>338</v>
      </c>
      <c r="D169" s="177">
        <f>'Year 1 Expenditures'!$L$192</f>
        <v>18437</v>
      </c>
      <c r="E169" s="84" t="s">
        <v>339</v>
      </c>
      <c r="F169" s="142"/>
    </row>
    <row r="170" spans="2:54" x14ac:dyDescent="0.25">
      <c r="C170" s="84" t="s">
        <v>340</v>
      </c>
      <c r="D170" s="177">
        <f>'Year 1 Expenditures'!$L$195</f>
        <v>0</v>
      </c>
      <c r="E170" s="84" t="s">
        <v>341</v>
      </c>
      <c r="F170" s="142"/>
    </row>
    <row r="171" spans="2:54" x14ac:dyDescent="0.25">
      <c r="C171" s="187" t="s">
        <v>342</v>
      </c>
      <c r="D171" s="179">
        <f>SUM(D168:D170)</f>
        <v>18437</v>
      </c>
      <c r="E171" s="86"/>
      <c r="F171" s="142"/>
    </row>
    <row r="172" spans="2:54" x14ac:dyDescent="0.25">
      <c r="C172" s="84" t="s">
        <v>164</v>
      </c>
      <c r="D172" s="177">
        <f>'Year 1 Expenditures'!$L$190+'Year 1 Expenditures'!$L$193+'Year 1 Expenditures'!$L$196</f>
        <v>3646</v>
      </c>
      <c r="E172" s="84" t="s">
        <v>343</v>
      </c>
      <c r="F172" s="142"/>
    </row>
    <row r="173" spans="2:54" x14ac:dyDescent="0.25">
      <c r="C173" s="187" t="s">
        <v>344</v>
      </c>
      <c r="D173" s="179">
        <f>D172</f>
        <v>3646</v>
      </c>
      <c r="E173" s="84"/>
      <c r="F173" s="142"/>
    </row>
    <row r="174" spans="2:54" s="359" customFormat="1" x14ac:dyDescent="0.25">
      <c r="C174" s="360" t="s">
        <v>167</v>
      </c>
      <c r="D174" s="177">
        <f>'Year 1 Expenditures'!$L$197</f>
        <v>0</v>
      </c>
      <c r="E174" s="359" t="s">
        <v>345</v>
      </c>
      <c r="F174" s="394"/>
      <c r="G174" s="394"/>
      <c r="H174" s="394"/>
      <c r="I174" s="394"/>
      <c r="J174" s="394"/>
      <c r="K174" s="394"/>
      <c r="L174" s="394"/>
      <c r="M174" s="394"/>
      <c r="N174" s="394"/>
      <c r="O174" s="394"/>
      <c r="P174" s="394"/>
      <c r="Q174" s="394"/>
      <c r="R174" s="394"/>
      <c r="S174" s="394"/>
      <c r="T174" s="394"/>
      <c r="U174" s="394"/>
      <c r="V174" s="394"/>
      <c r="W174" s="394"/>
      <c r="X174" s="394"/>
      <c r="Y174" s="394"/>
      <c r="Z174" s="394"/>
      <c r="AA174" s="394"/>
      <c r="AB174" s="394"/>
      <c r="AC174" s="394"/>
      <c r="AD174" s="394"/>
      <c r="AE174" s="394"/>
      <c r="AF174" s="394"/>
      <c r="AG174" s="394"/>
      <c r="AH174" s="394"/>
      <c r="AI174" s="394"/>
      <c r="AJ174" s="394"/>
      <c r="AK174" s="394"/>
      <c r="AL174" s="394"/>
      <c r="AM174" s="394"/>
      <c r="AN174" s="394"/>
      <c r="AO174" s="394"/>
      <c r="AP174" s="394"/>
      <c r="AQ174" s="394"/>
      <c r="AR174" s="394"/>
      <c r="AS174" s="394"/>
      <c r="AT174" s="394"/>
      <c r="AU174" s="394"/>
      <c r="AV174" s="394"/>
      <c r="AW174" s="394"/>
      <c r="AX174" s="394"/>
      <c r="AY174" s="394"/>
      <c r="AZ174" s="394"/>
      <c r="BA174" s="394"/>
      <c r="BB174" s="394"/>
    </row>
    <row r="175" spans="2:54" x14ac:dyDescent="0.25">
      <c r="C175" s="84" t="s">
        <v>169</v>
      </c>
      <c r="D175" s="177">
        <f>'Year 1 Expenditures'!$L$198</f>
        <v>183512</v>
      </c>
      <c r="E175" s="84" t="s">
        <v>346</v>
      </c>
      <c r="F175" s="142"/>
    </row>
    <row r="176" spans="2:54" x14ac:dyDescent="0.25">
      <c r="C176" s="84" t="s">
        <v>347</v>
      </c>
      <c r="D176" s="177">
        <f>'Year 1 Expenditures'!$L$199</f>
        <v>2500</v>
      </c>
      <c r="E176" s="84" t="s">
        <v>348</v>
      </c>
      <c r="F176" s="142"/>
    </row>
    <row r="177" spans="2:6" x14ac:dyDescent="0.25">
      <c r="C177" s="84" t="s">
        <v>349</v>
      </c>
      <c r="D177" s="177">
        <f>'Year 1 Expenditures'!$L$200</f>
        <v>0</v>
      </c>
      <c r="E177" s="84" t="s">
        <v>350</v>
      </c>
      <c r="F177" s="142"/>
    </row>
    <row r="178" spans="2:6" x14ac:dyDescent="0.25">
      <c r="C178" s="84" t="s">
        <v>351</v>
      </c>
      <c r="D178" s="177">
        <f>'Year 1 Expenditures'!$L$201</f>
        <v>0</v>
      </c>
      <c r="E178" s="84" t="s">
        <v>352</v>
      </c>
      <c r="F178" s="142"/>
    </row>
    <row r="179" spans="2:6" x14ac:dyDescent="0.25">
      <c r="C179" s="84" t="s">
        <v>353</v>
      </c>
      <c r="D179" s="177">
        <f>'Year 1 Expenditures'!$L$202</f>
        <v>0</v>
      </c>
      <c r="E179" s="84" t="s">
        <v>354</v>
      </c>
      <c r="F179" s="142"/>
    </row>
    <row r="180" spans="2:6" x14ac:dyDescent="0.25">
      <c r="C180" s="84" t="s">
        <v>355</v>
      </c>
      <c r="D180" s="177">
        <f>'Year 1 Expenditures'!$L$203</f>
        <v>0</v>
      </c>
      <c r="E180" s="84" t="s">
        <v>356</v>
      </c>
      <c r="F180" s="142"/>
    </row>
    <row r="181" spans="2:6" x14ac:dyDescent="0.25">
      <c r="C181" s="84" t="s">
        <v>357</v>
      </c>
      <c r="D181" s="177">
        <f>'Year 1 Expenditures'!$L$204</f>
        <v>0</v>
      </c>
      <c r="E181" s="84" t="s">
        <v>358</v>
      </c>
      <c r="F181" s="142"/>
    </row>
    <row r="182" spans="2:6" x14ac:dyDescent="0.25">
      <c r="C182" s="84" t="s">
        <v>144</v>
      </c>
      <c r="D182" s="177">
        <f>'Year 1 Expenditures'!$L$205</f>
        <v>11000</v>
      </c>
      <c r="E182" s="84" t="s">
        <v>359</v>
      </c>
      <c r="F182" s="142"/>
    </row>
    <row r="183" spans="2:6" x14ac:dyDescent="0.25">
      <c r="C183" s="187" t="s">
        <v>360</v>
      </c>
      <c r="D183" s="179">
        <f>SUM(D174:D182)</f>
        <v>197012</v>
      </c>
      <c r="E183" s="84"/>
      <c r="F183" s="142"/>
    </row>
    <row r="184" spans="2:6" ht="15.75" thickBot="1" x14ac:dyDescent="0.3">
      <c r="B184" s="86" t="s">
        <v>361</v>
      </c>
      <c r="C184" s="86"/>
      <c r="D184" s="181">
        <f>D171+D173+D183</f>
        <v>219095</v>
      </c>
      <c r="E184" s="84"/>
      <c r="F184" s="142"/>
    </row>
    <row r="185" spans="2:6" x14ac:dyDescent="0.25">
      <c r="E185" s="84"/>
      <c r="F185" s="142"/>
    </row>
    <row r="186" spans="2:6" x14ac:dyDescent="0.25">
      <c r="B186" s="86" t="s">
        <v>362</v>
      </c>
      <c r="D186" s="23"/>
      <c r="E186" s="84"/>
      <c r="F186" s="142"/>
    </row>
    <row r="187" spans="2:6" x14ac:dyDescent="0.25">
      <c r="B187" s="86"/>
      <c r="C187" s="84" t="s">
        <v>363</v>
      </c>
      <c r="D187" s="177">
        <f>'Year 1 Expenditures'!$L$153</f>
        <v>0</v>
      </c>
      <c r="E187" s="84" t="s">
        <v>364</v>
      </c>
      <c r="F187" s="142"/>
    </row>
    <row r="188" spans="2:6" x14ac:dyDescent="0.25">
      <c r="B188" s="86"/>
      <c r="C188" s="84" t="s">
        <v>365</v>
      </c>
      <c r="D188" s="177">
        <f>'Year 1 Expenditures'!$L$208</f>
        <v>0</v>
      </c>
      <c r="E188" s="84" t="s">
        <v>366</v>
      </c>
      <c r="F188" s="142"/>
    </row>
    <row r="189" spans="2:6" x14ac:dyDescent="0.25">
      <c r="B189" s="86"/>
      <c r="C189" s="84" t="s">
        <v>367</v>
      </c>
      <c r="D189" s="177">
        <f>'Year 1 Expenditures'!$L$209</f>
        <v>0</v>
      </c>
      <c r="E189" s="84" t="s">
        <v>368</v>
      </c>
      <c r="F189" s="142"/>
    </row>
    <row r="190" spans="2:6" x14ac:dyDescent="0.25">
      <c r="B190" s="86"/>
      <c r="C190" s="84" t="s">
        <v>144</v>
      </c>
      <c r="D190" s="177">
        <f>'Year 1 Expenditures'!$L$210+'Year 1 Expenditures'!$L$211</f>
        <v>0</v>
      </c>
      <c r="E190" s="84" t="s">
        <v>369</v>
      </c>
      <c r="F190" s="142"/>
    </row>
    <row r="191" spans="2:6" ht="15.75" thickBot="1" x14ac:dyDescent="0.3">
      <c r="B191" s="86" t="s">
        <v>370</v>
      </c>
      <c r="C191" s="86"/>
      <c r="D191" s="181">
        <f>SUM(D187:D190)</f>
        <v>0</v>
      </c>
      <c r="E191" s="86"/>
      <c r="F191" s="142"/>
    </row>
    <row r="192" spans="2:6" x14ac:dyDescent="0.25">
      <c r="B192" s="86"/>
      <c r="C192" s="86"/>
      <c r="D192" s="183"/>
      <c r="E192" s="86"/>
      <c r="F192" s="142"/>
    </row>
    <row r="193" spans="2:54" x14ac:dyDescent="0.25">
      <c r="B193" s="86" t="s">
        <v>371</v>
      </c>
      <c r="E193" s="84"/>
      <c r="F193" s="142"/>
    </row>
    <row r="194" spans="2:54" x14ac:dyDescent="0.25">
      <c r="C194" s="84" t="s">
        <v>372</v>
      </c>
      <c r="D194" s="177">
        <f>'Year 1 Expenditures'!$L$215</f>
        <v>0</v>
      </c>
      <c r="E194" s="84" t="s">
        <v>373</v>
      </c>
      <c r="F194" s="142"/>
    </row>
    <row r="195" spans="2:54" x14ac:dyDescent="0.25">
      <c r="C195" s="187" t="s">
        <v>374</v>
      </c>
      <c r="D195" s="179">
        <f>SUM(D194:D194)</f>
        <v>0</v>
      </c>
      <c r="E195" s="86"/>
      <c r="F195" s="142"/>
    </row>
    <row r="196" spans="2:54" x14ac:dyDescent="0.25">
      <c r="C196" s="84" t="s">
        <v>164</v>
      </c>
      <c r="D196" s="177">
        <f>'Year 1 Expenditures'!$L$216</f>
        <v>0</v>
      </c>
      <c r="E196" s="84" t="s">
        <v>375</v>
      </c>
      <c r="F196" s="142"/>
    </row>
    <row r="197" spans="2:54" x14ac:dyDescent="0.25">
      <c r="C197" s="187" t="s">
        <v>376</v>
      </c>
      <c r="D197" s="179">
        <f>D196</f>
        <v>0</v>
      </c>
      <c r="E197" s="84"/>
      <c r="F197" s="142"/>
    </row>
    <row r="198" spans="2:54" x14ac:dyDescent="0.25">
      <c r="C198" s="84" t="s">
        <v>377</v>
      </c>
      <c r="D198" s="177">
        <f>'Year 1 Expenditures'!$L$214</f>
        <v>0</v>
      </c>
      <c r="E198" s="84" t="s">
        <v>378</v>
      </c>
      <c r="F198" s="142"/>
    </row>
    <row r="199" spans="2:54" s="359" customFormat="1" x14ac:dyDescent="0.25">
      <c r="C199" s="360" t="s">
        <v>167</v>
      </c>
      <c r="D199" s="177">
        <f>'Year 1 Expenditures'!$L$217</f>
        <v>0</v>
      </c>
      <c r="E199" s="84" t="s">
        <v>379</v>
      </c>
      <c r="F199" s="394"/>
      <c r="G199" s="394"/>
      <c r="H199" s="394"/>
      <c r="I199" s="394"/>
      <c r="J199" s="394"/>
      <c r="K199" s="394"/>
      <c r="L199" s="394"/>
      <c r="M199" s="394"/>
      <c r="N199" s="394"/>
      <c r="O199" s="394"/>
      <c r="P199" s="394"/>
      <c r="Q199" s="394"/>
      <c r="R199" s="394"/>
      <c r="S199" s="394"/>
      <c r="T199" s="394"/>
      <c r="U199" s="394"/>
      <c r="V199" s="394"/>
      <c r="W199" s="394"/>
      <c r="X199" s="394"/>
      <c r="Y199" s="394"/>
      <c r="Z199" s="394"/>
      <c r="AA199" s="394"/>
      <c r="AB199" s="394"/>
      <c r="AC199" s="394"/>
      <c r="AD199" s="394"/>
      <c r="AE199" s="394"/>
      <c r="AF199" s="394"/>
      <c r="AG199" s="394"/>
      <c r="AH199" s="394"/>
      <c r="AI199" s="394"/>
      <c r="AJ199" s="394"/>
      <c r="AK199" s="394"/>
      <c r="AL199" s="394"/>
      <c r="AM199" s="394"/>
      <c r="AN199" s="394"/>
      <c r="AO199" s="394"/>
      <c r="AP199" s="394"/>
      <c r="AQ199" s="394"/>
      <c r="AR199" s="394"/>
      <c r="AS199" s="394"/>
      <c r="AT199" s="394"/>
      <c r="AU199" s="394"/>
      <c r="AV199" s="394"/>
      <c r="AW199" s="394"/>
      <c r="AX199" s="394"/>
      <c r="AY199" s="394"/>
      <c r="AZ199" s="394"/>
      <c r="BA199" s="394"/>
      <c r="BB199" s="394"/>
    </row>
    <row r="200" spans="2:54" x14ac:dyDescent="0.25">
      <c r="C200" s="84" t="s">
        <v>169</v>
      </c>
      <c r="D200" s="177">
        <f>'Year 1 Expenditures'!$L$218</f>
        <v>0</v>
      </c>
      <c r="E200" s="84" t="s">
        <v>380</v>
      </c>
      <c r="F200" s="142"/>
    </row>
    <row r="201" spans="2:54" x14ac:dyDescent="0.25">
      <c r="C201" s="84" t="s">
        <v>381</v>
      </c>
      <c r="D201" s="177">
        <f>'Year 1 Expenditures'!$L$219</f>
        <v>0</v>
      </c>
      <c r="E201" s="84" t="s">
        <v>382</v>
      </c>
      <c r="F201" s="142"/>
    </row>
    <row r="202" spans="2:54" x14ac:dyDescent="0.25">
      <c r="C202" s="84" t="s">
        <v>383</v>
      </c>
      <c r="D202" s="177">
        <f>'Year 1 Expenditures'!$L$220</f>
        <v>0</v>
      </c>
      <c r="E202" s="84" t="s">
        <v>384</v>
      </c>
      <c r="F202" s="142"/>
    </row>
    <row r="203" spans="2:54" x14ac:dyDescent="0.25">
      <c r="C203" s="84" t="s">
        <v>385</v>
      </c>
      <c r="D203" s="177">
        <f>'Year 1 Expenditures'!$L$221</f>
        <v>0</v>
      </c>
      <c r="E203" s="84" t="s">
        <v>386</v>
      </c>
      <c r="F203" s="142"/>
    </row>
    <row r="204" spans="2:54" x14ac:dyDescent="0.25">
      <c r="C204" s="84" t="s">
        <v>144</v>
      </c>
      <c r="D204" s="177">
        <f>'Year 1 Expenditures'!$L$222</f>
        <v>0</v>
      </c>
      <c r="E204" s="84" t="s">
        <v>387</v>
      </c>
      <c r="F204" s="142"/>
    </row>
    <row r="205" spans="2:54" x14ac:dyDescent="0.25">
      <c r="C205" s="187" t="s">
        <v>388</v>
      </c>
      <c r="D205" s="179">
        <f>SUM(D198:D204)</f>
        <v>0</v>
      </c>
      <c r="E205" s="84"/>
      <c r="F205" s="142"/>
    </row>
    <row r="206" spans="2:54" ht="15.75" thickBot="1" x14ac:dyDescent="0.3">
      <c r="B206" s="86" t="s">
        <v>389</v>
      </c>
      <c r="C206" s="86"/>
      <c r="D206" s="181">
        <f>D195+D197+D205</f>
        <v>0</v>
      </c>
      <c r="E206" s="84"/>
      <c r="F206" s="142"/>
    </row>
    <row r="207" spans="2:54" x14ac:dyDescent="0.25">
      <c r="E207" s="84"/>
      <c r="F207" s="142"/>
    </row>
    <row r="208" spans="2:54" x14ac:dyDescent="0.25">
      <c r="B208" s="86" t="s">
        <v>390</v>
      </c>
      <c r="E208" s="84"/>
      <c r="F208" s="142"/>
    </row>
    <row r="209" spans="3:54" x14ac:dyDescent="0.25">
      <c r="C209" s="84" t="s">
        <v>391</v>
      </c>
      <c r="D209" s="177">
        <f>'Year 1 Expenditures'!$L$226</f>
        <v>0</v>
      </c>
      <c r="E209" s="84" t="s">
        <v>392</v>
      </c>
      <c r="F209" s="142"/>
    </row>
    <row r="210" spans="3:54" x14ac:dyDescent="0.25">
      <c r="C210" s="84" t="s">
        <v>164</v>
      </c>
      <c r="D210" s="177">
        <f>'Year 1 Expenditures'!$L$227</f>
        <v>0</v>
      </c>
      <c r="E210" s="84" t="s">
        <v>393</v>
      </c>
      <c r="F210" s="142"/>
    </row>
    <row r="211" spans="3:54" x14ac:dyDescent="0.25">
      <c r="C211" s="84" t="s">
        <v>394</v>
      </c>
      <c r="D211" s="177">
        <f>'Year 1 Expenditures'!$L$229</f>
        <v>28560</v>
      </c>
      <c r="E211" s="84" t="s">
        <v>395</v>
      </c>
      <c r="F211" s="142"/>
    </row>
    <row r="212" spans="3:54" x14ac:dyDescent="0.25">
      <c r="C212" s="84" t="s">
        <v>164</v>
      </c>
      <c r="D212" s="177">
        <f>'Year 1 Expenditures'!$L$230</f>
        <v>7297</v>
      </c>
      <c r="E212" s="84" t="s">
        <v>396</v>
      </c>
      <c r="F212" s="142"/>
    </row>
    <row r="213" spans="3:54" x14ac:dyDescent="0.25">
      <c r="C213" s="187" t="s">
        <v>397</v>
      </c>
      <c r="D213" s="179">
        <f>D209+D211</f>
        <v>28560</v>
      </c>
      <c r="E213" s="86"/>
      <c r="F213" s="142"/>
    </row>
    <row r="214" spans="3:54" x14ac:dyDescent="0.25">
      <c r="C214" s="187" t="s">
        <v>398</v>
      </c>
      <c r="D214" s="179">
        <f>D210+D212</f>
        <v>7297</v>
      </c>
      <c r="E214" s="86"/>
      <c r="F214" s="142"/>
    </row>
    <row r="215" spans="3:54" s="359" customFormat="1" x14ac:dyDescent="0.25">
      <c r="C215" s="360" t="s">
        <v>167</v>
      </c>
      <c r="D215" s="177">
        <f>'Year 1 Expenditures'!$L$231</f>
        <v>0</v>
      </c>
      <c r="E215" s="359" t="s">
        <v>399</v>
      </c>
      <c r="F215" s="394"/>
      <c r="G215" s="394"/>
      <c r="H215" s="394"/>
      <c r="I215" s="394"/>
      <c r="J215" s="394"/>
      <c r="K215" s="394"/>
      <c r="L215" s="394"/>
      <c r="M215" s="394"/>
      <c r="N215" s="394"/>
      <c r="O215" s="394"/>
      <c r="P215" s="394"/>
      <c r="Q215" s="394"/>
      <c r="R215" s="394"/>
      <c r="S215" s="394"/>
      <c r="T215" s="394"/>
      <c r="U215" s="394"/>
      <c r="V215" s="394"/>
      <c r="W215" s="394"/>
      <c r="X215" s="394"/>
      <c r="Y215" s="394"/>
      <c r="Z215" s="394"/>
      <c r="AA215" s="394"/>
      <c r="AB215" s="394"/>
      <c r="AC215" s="394"/>
      <c r="AD215" s="394"/>
      <c r="AE215" s="394"/>
      <c r="AF215" s="394"/>
      <c r="AG215" s="394"/>
      <c r="AH215" s="394"/>
      <c r="AI215" s="394"/>
      <c r="AJ215" s="394"/>
      <c r="AK215" s="394"/>
      <c r="AL215" s="394"/>
      <c r="AM215" s="394"/>
      <c r="AN215" s="394"/>
      <c r="AO215" s="394"/>
      <c r="AP215" s="394"/>
      <c r="AQ215" s="394"/>
      <c r="AR215" s="394"/>
      <c r="AS215" s="394"/>
      <c r="AT215" s="394"/>
      <c r="AU215" s="394"/>
      <c r="AV215" s="394"/>
      <c r="AW215" s="394"/>
      <c r="AX215" s="394"/>
      <c r="AY215" s="394"/>
      <c r="AZ215" s="394"/>
      <c r="BA215" s="394"/>
      <c r="BB215" s="394"/>
    </row>
    <row r="216" spans="3:54" x14ac:dyDescent="0.25">
      <c r="C216" s="84" t="s">
        <v>169</v>
      </c>
      <c r="D216" s="177">
        <f>'Year 1 Expenditures'!$L$232</f>
        <v>100000</v>
      </c>
      <c r="E216" s="359" t="s">
        <v>400</v>
      </c>
      <c r="F216" s="142"/>
    </row>
    <row r="217" spans="3:54" x14ac:dyDescent="0.25">
      <c r="C217" s="84" t="s">
        <v>401</v>
      </c>
      <c r="D217" s="177">
        <f>'Year 1 Expenditures'!$L$233</f>
        <v>5000</v>
      </c>
      <c r="E217" s="359" t="s">
        <v>402</v>
      </c>
      <c r="F217" s="142"/>
    </row>
    <row r="218" spans="3:54" x14ac:dyDescent="0.25">
      <c r="C218" s="84" t="s">
        <v>403</v>
      </c>
      <c r="D218" s="177">
        <f>'Year 1 Expenditures'!$L$234</f>
        <v>2500</v>
      </c>
      <c r="E218" s="359" t="s">
        <v>404</v>
      </c>
      <c r="F218" s="142"/>
    </row>
    <row r="219" spans="3:54" x14ac:dyDescent="0.25">
      <c r="C219" s="84" t="s">
        <v>405</v>
      </c>
      <c r="D219" s="177">
        <f>'Year 1 Expenditures'!$L$169</f>
        <v>66080.280000000028</v>
      </c>
      <c r="E219" s="359" t="s">
        <v>406</v>
      </c>
      <c r="F219" s="142"/>
    </row>
    <row r="220" spans="3:54" x14ac:dyDescent="0.25">
      <c r="C220" s="84" t="s">
        <v>407</v>
      </c>
      <c r="D220" s="177">
        <f>'Year 1 Expenditures'!$L$238+'Year 1 Expenditures'!$L$239</f>
        <v>0</v>
      </c>
      <c r="E220" s="359" t="s">
        <v>408</v>
      </c>
      <c r="F220" s="142"/>
    </row>
    <row r="221" spans="3:54" x14ac:dyDescent="0.25">
      <c r="C221" s="84" t="s">
        <v>409</v>
      </c>
      <c r="D221" s="177">
        <f>'Year 1 Expenditures'!$L$240</f>
        <v>0</v>
      </c>
      <c r="E221" s="359" t="s">
        <v>410</v>
      </c>
      <c r="F221" s="142"/>
    </row>
    <row r="222" spans="3:54" x14ac:dyDescent="0.25">
      <c r="C222" s="84" t="s">
        <v>411</v>
      </c>
      <c r="D222" s="177">
        <f>'Year 1 Expenditures'!$L$147</f>
        <v>20000</v>
      </c>
      <c r="E222" s="359" t="s">
        <v>412</v>
      </c>
      <c r="F222" s="142"/>
    </row>
    <row r="223" spans="3:54" x14ac:dyDescent="0.25">
      <c r="C223" s="84" t="s">
        <v>383</v>
      </c>
      <c r="D223" s="177">
        <f>'Year 1 Expenditures'!$L$244+'Year 1 Expenditures'!$L$245+'Year 1 Expenditures'!$L$246+'Year 1 Expenditures'!$L$247</f>
        <v>28500</v>
      </c>
      <c r="E223" s="359" t="s">
        <v>413</v>
      </c>
      <c r="F223" s="142"/>
    </row>
    <row r="224" spans="3:54" x14ac:dyDescent="0.25">
      <c r="C224" s="84" t="s">
        <v>144</v>
      </c>
      <c r="D224" s="177">
        <f>'Year 1 Expenditures'!$L$235+'Year 1 Expenditures'!$L$241</f>
        <v>0</v>
      </c>
      <c r="E224" s="359" t="s">
        <v>414</v>
      </c>
      <c r="F224" s="142"/>
    </row>
    <row r="225" spans="1:54" x14ac:dyDescent="0.25">
      <c r="C225" s="187" t="s">
        <v>415</v>
      </c>
      <c r="D225" s="179">
        <f>SUM(D215:D224)</f>
        <v>222080.28000000003</v>
      </c>
      <c r="E225" s="86"/>
      <c r="F225" s="142"/>
    </row>
    <row r="226" spans="1:54" ht="15.75" thickBot="1" x14ac:dyDescent="0.3">
      <c r="A226" s="86"/>
      <c r="B226" s="86" t="s">
        <v>416</v>
      </c>
      <c r="C226" s="86"/>
      <c r="D226" s="181">
        <f>D213+D214+D225</f>
        <v>257937.28000000003</v>
      </c>
      <c r="E226" s="86"/>
      <c r="F226" s="142"/>
    </row>
    <row r="227" spans="1:54" x14ac:dyDescent="0.25">
      <c r="A227" s="86"/>
      <c r="B227" s="86"/>
      <c r="C227" s="86"/>
      <c r="D227" s="180"/>
      <c r="E227" s="86"/>
      <c r="F227" s="142"/>
    </row>
    <row r="228" spans="1:54" x14ac:dyDescent="0.25">
      <c r="A228" s="86"/>
      <c r="B228" s="86" t="s">
        <v>417</v>
      </c>
      <c r="C228" s="86"/>
      <c r="D228" s="180"/>
      <c r="E228" s="86"/>
      <c r="F228" s="142"/>
    </row>
    <row r="229" spans="1:54" x14ac:dyDescent="0.25">
      <c r="C229" s="84" t="s">
        <v>418</v>
      </c>
      <c r="D229" s="177">
        <f>'Year 1 Expenditures'!$L$251</f>
        <v>0</v>
      </c>
      <c r="E229" s="84" t="s">
        <v>419</v>
      </c>
      <c r="F229" s="142"/>
    </row>
    <row r="230" spans="1:54" x14ac:dyDescent="0.25">
      <c r="C230" s="187" t="s">
        <v>420</v>
      </c>
      <c r="D230" s="179">
        <f>SUM(D229:D229)</f>
        <v>0</v>
      </c>
      <c r="E230" s="86"/>
      <c r="F230" s="142"/>
    </row>
    <row r="231" spans="1:54" x14ac:dyDescent="0.25">
      <c r="C231" s="84" t="s">
        <v>164</v>
      </c>
      <c r="D231" s="177">
        <f>'Year 1 Expenditures'!$L$252</f>
        <v>0</v>
      </c>
      <c r="E231" s="84" t="s">
        <v>421</v>
      </c>
      <c r="F231" s="142"/>
    </row>
    <row r="232" spans="1:54" x14ac:dyDescent="0.25">
      <c r="C232" s="187" t="s">
        <v>422</v>
      </c>
      <c r="D232" s="179">
        <f>SUM(D231:D231)</f>
        <v>0</v>
      </c>
      <c r="E232" s="86"/>
      <c r="F232" s="142"/>
    </row>
    <row r="233" spans="1:54" s="359" customFormat="1" x14ac:dyDescent="0.25">
      <c r="C233" s="360" t="s">
        <v>167</v>
      </c>
      <c r="D233" s="177">
        <f>'Year 1 Expenditures'!$L$253</f>
        <v>0</v>
      </c>
      <c r="E233" s="359" t="s">
        <v>423</v>
      </c>
      <c r="F233" s="394"/>
      <c r="G233" s="394"/>
      <c r="H233" s="394"/>
      <c r="I233" s="394"/>
      <c r="J233" s="394"/>
      <c r="K233" s="394"/>
      <c r="L233" s="394"/>
      <c r="M233" s="394"/>
      <c r="N233" s="394"/>
      <c r="O233" s="394"/>
      <c r="P233" s="394"/>
      <c r="Q233" s="394"/>
      <c r="R233" s="394"/>
      <c r="S233" s="394"/>
      <c r="T233" s="394"/>
      <c r="U233" s="394"/>
      <c r="V233" s="394"/>
      <c r="W233" s="394"/>
      <c r="X233" s="394"/>
      <c r="Y233" s="394"/>
      <c r="Z233" s="394"/>
      <c r="AA233" s="394"/>
      <c r="AB233" s="394"/>
      <c r="AC233" s="394"/>
      <c r="AD233" s="394"/>
      <c r="AE233" s="394"/>
      <c r="AF233" s="394"/>
      <c r="AG233" s="394"/>
      <c r="AH233" s="394"/>
      <c r="AI233" s="394"/>
      <c r="AJ233" s="394"/>
      <c r="AK233" s="394"/>
      <c r="AL233" s="394"/>
      <c r="AM233" s="394"/>
      <c r="AN233" s="394"/>
      <c r="AO233" s="394"/>
      <c r="AP233" s="394"/>
      <c r="AQ233" s="394"/>
      <c r="AR233" s="394"/>
      <c r="AS233" s="394"/>
      <c r="AT233" s="394"/>
      <c r="AU233" s="394"/>
      <c r="AV233" s="394"/>
      <c r="AW233" s="394"/>
      <c r="AX233" s="394"/>
      <c r="AY233" s="394"/>
      <c r="AZ233" s="394"/>
      <c r="BA233" s="394"/>
      <c r="BB233" s="394"/>
    </row>
    <row r="234" spans="1:54" x14ac:dyDescent="0.25">
      <c r="C234" s="84" t="s">
        <v>169</v>
      </c>
      <c r="D234" s="177">
        <f>'Year 1 Expenditures'!$L$254</f>
        <v>0</v>
      </c>
      <c r="E234" s="359" t="s">
        <v>424</v>
      </c>
      <c r="F234" s="142"/>
    </row>
    <row r="235" spans="1:54" x14ac:dyDescent="0.25">
      <c r="C235" s="84" t="s">
        <v>425</v>
      </c>
      <c r="D235" s="177">
        <f>'Year 1 Expenditures'!$L$143</f>
        <v>16500</v>
      </c>
      <c r="E235" s="359" t="s">
        <v>426</v>
      </c>
      <c r="F235" s="142"/>
    </row>
    <row r="236" spans="1:54" x14ac:dyDescent="0.25">
      <c r="C236" s="84" t="s">
        <v>214</v>
      </c>
      <c r="D236" s="177">
        <f>'Year 1 Expenditures'!$L$255</f>
        <v>20000</v>
      </c>
      <c r="E236" s="359" t="s">
        <v>427</v>
      </c>
      <c r="F236" s="142"/>
    </row>
    <row r="237" spans="1:54" x14ac:dyDescent="0.25">
      <c r="C237" s="84" t="s">
        <v>233</v>
      </c>
      <c r="D237" s="177">
        <f>'Year 1 Expenditures'!$L$256</f>
        <v>0</v>
      </c>
      <c r="E237" s="359" t="s">
        <v>428</v>
      </c>
      <c r="F237" s="142"/>
    </row>
    <row r="238" spans="1:54" x14ac:dyDescent="0.25">
      <c r="C238" s="84" t="s">
        <v>144</v>
      </c>
      <c r="D238" s="177">
        <f>'Year 1 Expenditures'!$L$257</f>
        <v>115000</v>
      </c>
      <c r="E238" s="359" t="s">
        <v>429</v>
      </c>
      <c r="F238" s="142"/>
    </row>
    <row r="239" spans="1:54" x14ac:dyDescent="0.25">
      <c r="C239" s="187" t="s">
        <v>430</v>
      </c>
      <c r="D239" s="179">
        <f>SUM(D233:D238)</f>
        <v>151500</v>
      </c>
      <c r="E239" s="86"/>
      <c r="F239" s="142"/>
    </row>
    <row r="240" spans="1:54" ht="15.75" thickBot="1" x14ac:dyDescent="0.3">
      <c r="A240" s="86"/>
      <c r="B240" s="86" t="s">
        <v>431</v>
      </c>
      <c r="C240" s="86"/>
      <c r="D240" s="181">
        <f>D232+D230+D239</f>
        <v>151500</v>
      </c>
      <c r="E240" s="86"/>
      <c r="F240" s="142"/>
    </row>
    <row r="241" spans="1:54" x14ac:dyDescent="0.25">
      <c r="A241" s="86"/>
      <c r="B241" s="86"/>
      <c r="C241" s="86"/>
      <c r="D241" s="180"/>
      <c r="E241" s="86"/>
      <c r="F241" s="142"/>
    </row>
    <row r="242" spans="1:54" x14ac:dyDescent="0.25">
      <c r="B242" s="86" t="s">
        <v>432</v>
      </c>
      <c r="D242" s="23"/>
      <c r="E242" s="84"/>
      <c r="F242" s="142"/>
    </row>
    <row r="243" spans="1:54" x14ac:dyDescent="0.25">
      <c r="C243" s="84" t="s">
        <v>433</v>
      </c>
      <c r="D243" s="177">
        <f>'Year 1 Expenditures'!$L$261</f>
        <v>0</v>
      </c>
      <c r="E243" s="359" t="s">
        <v>434</v>
      </c>
      <c r="F243" s="142"/>
    </row>
    <row r="244" spans="1:54" x14ac:dyDescent="0.25">
      <c r="C244" s="187" t="s">
        <v>435</v>
      </c>
      <c r="D244" s="179">
        <f>SUM(D243:D243)</f>
        <v>0</v>
      </c>
      <c r="E244" s="361"/>
      <c r="F244" s="142"/>
    </row>
    <row r="245" spans="1:54" x14ac:dyDescent="0.25">
      <c r="C245" s="84" t="s">
        <v>164</v>
      </c>
      <c r="D245" s="177">
        <f>'Year 1 Expenditures'!$L$262</f>
        <v>0</v>
      </c>
      <c r="E245" s="359" t="s">
        <v>436</v>
      </c>
      <c r="F245" s="142"/>
    </row>
    <row r="246" spans="1:54" x14ac:dyDescent="0.25">
      <c r="C246" s="187" t="s">
        <v>437</v>
      </c>
      <c r="D246" s="179">
        <f>SUM(D245:D245)</f>
        <v>0</v>
      </c>
      <c r="E246" s="361"/>
      <c r="F246" s="142"/>
    </row>
    <row r="247" spans="1:54" s="359" customFormat="1" x14ac:dyDescent="0.25">
      <c r="C247" s="360" t="s">
        <v>167</v>
      </c>
      <c r="D247" s="177">
        <f>'Year 1 Expenditures'!$L$263</f>
        <v>0</v>
      </c>
      <c r="E247" s="359" t="s">
        <v>438</v>
      </c>
      <c r="F247" s="394"/>
      <c r="G247" s="394"/>
      <c r="H247" s="394"/>
      <c r="I247" s="394"/>
      <c r="J247" s="394"/>
      <c r="K247" s="394"/>
      <c r="L247" s="394"/>
      <c r="M247" s="394"/>
      <c r="N247" s="394"/>
      <c r="O247" s="394"/>
      <c r="P247" s="394"/>
      <c r="Q247" s="394"/>
      <c r="R247" s="394"/>
      <c r="S247" s="394"/>
      <c r="T247" s="394"/>
      <c r="U247" s="394"/>
      <c r="V247" s="394"/>
      <c r="W247" s="394"/>
      <c r="X247" s="394"/>
      <c r="Y247" s="394"/>
      <c r="Z247" s="394"/>
      <c r="AA247" s="394"/>
      <c r="AB247" s="394"/>
      <c r="AC247" s="394"/>
      <c r="AD247" s="394"/>
      <c r="AE247" s="394"/>
      <c r="AF247" s="394"/>
      <c r="AG247" s="394"/>
      <c r="AH247" s="394"/>
      <c r="AI247" s="394"/>
      <c r="AJ247" s="394"/>
      <c r="AK247" s="394"/>
      <c r="AL247" s="394"/>
      <c r="AM247" s="394"/>
      <c r="AN247" s="394"/>
      <c r="AO247" s="394"/>
      <c r="AP247" s="394"/>
      <c r="AQ247" s="394"/>
      <c r="AR247" s="394"/>
      <c r="AS247" s="394"/>
      <c r="AT247" s="394"/>
      <c r="AU247" s="394"/>
      <c r="AV247" s="394"/>
      <c r="AW247" s="394"/>
      <c r="AX247" s="394"/>
      <c r="AY247" s="394"/>
      <c r="AZ247" s="394"/>
      <c r="BA247" s="394"/>
      <c r="BB247" s="394"/>
    </row>
    <row r="248" spans="1:54" x14ac:dyDescent="0.25">
      <c r="B248" s="86"/>
      <c r="C248" s="84" t="s">
        <v>244</v>
      </c>
      <c r="D248" s="177">
        <f>'Year 1 Expenditures'!$L$264</f>
        <v>0</v>
      </c>
      <c r="E248" s="359" t="s">
        <v>439</v>
      </c>
      <c r="F248" s="142"/>
    </row>
    <row r="249" spans="1:54" x14ac:dyDescent="0.25">
      <c r="B249" s="86"/>
      <c r="C249" s="84" t="s">
        <v>246</v>
      </c>
      <c r="D249" s="177">
        <f>'Year 1 Expenditures'!$L$265</f>
        <v>0</v>
      </c>
      <c r="E249" s="359" t="s">
        <v>440</v>
      </c>
      <c r="F249" s="142"/>
    </row>
    <row r="250" spans="1:54" x14ac:dyDescent="0.25">
      <c r="B250" s="86"/>
      <c r="C250" s="84" t="s">
        <v>144</v>
      </c>
      <c r="D250" s="177">
        <f>'Year 1 Expenditures'!$L$266</f>
        <v>0</v>
      </c>
      <c r="E250" s="359" t="s">
        <v>441</v>
      </c>
      <c r="F250" s="142"/>
    </row>
    <row r="251" spans="1:54" ht="15.75" thickBot="1" x14ac:dyDescent="0.3">
      <c r="B251" s="182" t="s">
        <v>442</v>
      </c>
      <c r="C251" s="187"/>
      <c r="D251" s="181">
        <f>SUM(D247:D250)+D244+D246</f>
        <v>0</v>
      </c>
      <c r="E251" s="86"/>
      <c r="F251" s="142"/>
    </row>
    <row r="252" spans="1:54" x14ac:dyDescent="0.25">
      <c r="B252" s="182"/>
      <c r="C252" s="187"/>
      <c r="D252" s="183"/>
      <c r="E252" s="86"/>
      <c r="F252" s="142"/>
    </row>
    <row r="253" spans="1:54" x14ac:dyDescent="0.25">
      <c r="B253" s="86" t="s">
        <v>443</v>
      </c>
      <c r="D253" s="23"/>
      <c r="E253" s="84"/>
      <c r="F253" s="142"/>
    </row>
    <row r="254" spans="1:54" x14ac:dyDescent="0.25">
      <c r="B254" s="86"/>
      <c r="C254" s="84" t="s">
        <v>444</v>
      </c>
      <c r="D254" s="177">
        <f>'Year 1 Expenditures'!$L$270</f>
        <v>0</v>
      </c>
      <c r="E254" s="359" t="s">
        <v>445</v>
      </c>
      <c r="F254" s="142"/>
    </row>
    <row r="255" spans="1:54" x14ac:dyDescent="0.25">
      <c r="B255" s="86"/>
      <c r="C255" s="84" t="s">
        <v>164</v>
      </c>
      <c r="D255" s="177">
        <f>'Year 1 Expenditures'!$L$271</f>
        <v>0</v>
      </c>
      <c r="E255" s="359" t="s">
        <v>446</v>
      </c>
      <c r="F255" s="142"/>
    </row>
    <row r="256" spans="1:54" s="359" customFormat="1" x14ac:dyDescent="0.25">
      <c r="C256" s="360" t="s">
        <v>167</v>
      </c>
      <c r="D256" s="177">
        <f>'Year 1 Expenditures'!$L$272</f>
        <v>0</v>
      </c>
      <c r="E256" s="359" t="s">
        <v>447</v>
      </c>
      <c r="F256" s="394"/>
      <c r="G256" s="394"/>
      <c r="H256" s="394"/>
      <c r="I256" s="394"/>
      <c r="J256" s="394"/>
      <c r="K256" s="394"/>
      <c r="L256" s="394"/>
      <c r="M256" s="394"/>
      <c r="N256" s="394"/>
      <c r="O256" s="394"/>
      <c r="P256" s="394"/>
      <c r="Q256" s="394"/>
      <c r="R256" s="394"/>
      <c r="S256" s="394"/>
      <c r="T256" s="394"/>
      <c r="U256" s="394"/>
      <c r="V256" s="394"/>
      <c r="W256" s="394"/>
      <c r="X256" s="394"/>
      <c r="Y256" s="394"/>
      <c r="Z256" s="394"/>
      <c r="AA256" s="394"/>
      <c r="AB256" s="394"/>
      <c r="AC256" s="394"/>
      <c r="AD256" s="394"/>
      <c r="AE256" s="394"/>
      <c r="AF256" s="394"/>
      <c r="AG256" s="394"/>
      <c r="AH256" s="394"/>
      <c r="AI256" s="394"/>
      <c r="AJ256" s="394"/>
      <c r="AK256" s="394"/>
      <c r="AL256" s="394"/>
      <c r="AM256" s="394"/>
      <c r="AN256" s="394"/>
      <c r="AO256" s="394"/>
      <c r="AP256" s="394"/>
      <c r="AQ256" s="394"/>
      <c r="AR256" s="394"/>
      <c r="AS256" s="394"/>
      <c r="AT256" s="394"/>
      <c r="AU256" s="394"/>
      <c r="AV256" s="394"/>
      <c r="AW256" s="394"/>
      <c r="AX256" s="394"/>
      <c r="AY256" s="394"/>
      <c r="AZ256" s="394"/>
      <c r="BA256" s="394"/>
      <c r="BB256" s="394"/>
    </row>
    <row r="257" spans="2:54" x14ac:dyDescent="0.25">
      <c r="B257" s="86"/>
      <c r="C257" s="84" t="s">
        <v>144</v>
      </c>
      <c r="D257" s="177">
        <f>'Year 1 Expenditures'!$L$273+'Year 1 Expenditures'!$L$274+'Year 1 Expenditures'!$L$275</f>
        <v>0</v>
      </c>
      <c r="E257" s="359" t="s">
        <v>448</v>
      </c>
      <c r="F257" s="142"/>
    </row>
    <row r="258" spans="2:54" ht="15.75" thickBot="1" x14ac:dyDescent="0.3">
      <c r="B258" s="182" t="s">
        <v>449</v>
      </c>
      <c r="C258" s="187"/>
      <c r="D258" s="181">
        <f>SUM(D254:D257)</f>
        <v>0</v>
      </c>
      <c r="E258" s="86"/>
      <c r="F258" s="142"/>
    </row>
    <row r="259" spans="2:54" x14ac:dyDescent="0.25">
      <c r="B259" s="182"/>
      <c r="C259" s="187"/>
      <c r="D259" s="183"/>
      <c r="E259" s="86"/>
      <c r="F259" s="142"/>
    </row>
    <row r="260" spans="2:54" x14ac:dyDescent="0.25">
      <c r="B260" s="86" t="s">
        <v>450</v>
      </c>
      <c r="D260" s="23"/>
      <c r="E260" s="84"/>
      <c r="F260" s="142"/>
    </row>
    <row r="261" spans="2:54" x14ac:dyDescent="0.25">
      <c r="B261" s="86"/>
      <c r="C261" s="84" t="s">
        <v>451</v>
      </c>
      <c r="D261" s="177">
        <f>'Year 1 Expenditures'!$L$278</f>
        <v>0</v>
      </c>
      <c r="E261" s="84" t="s">
        <v>452</v>
      </c>
      <c r="F261" s="142"/>
    </row>
    <row r="262" spans="2:54" x14ac:dyDescent="0.25">
      <c r="B262" s="86"/>
      <c r="C262" s="84" t="s">
        <v>453</v>
      </c>
      <c r="D262" s="177">
        <f>'Year 1 Expenditures'!$L$279</f>
        <v>0</v>
      </c>
      <c r="E262" s="84" t="s">
        <v>454</v>
      </c>
      <c r="F262" s="142"/>
    </row>
    <row r="263" spans="2:54" ht="15.75" thickBot="1" x14ac:dyDescent="0.3">
      <c r="B263" s="182" t="s">
        <v>455</v>
      </c>
      <c r="C263" s="187"/>
      <c r="D263" s="181">
        <f>SUM(D261:D262)</f>
        <v>0</v>
      </c>
      <c r="E263" s="86"/>
      <c r="F263" s="142"/>
    </row>
    <row r="264" spans="2:54" x14ac:dyDescent="0.25">
      <c r="B264" s="182"/>
      <c r="C264" s="187"/>
      <c r="D264" s="383"/>
      <c r="E264" s="86"/>
      <c r="F264" s="142"/>
    </row>
    <row r="265" spans="2:54" x14ac:dyDescent="0.25">
      <c r="B265" s="182" t="s">
        <v>456</v>
      </c>
      <c r="C265" s="187"/>
      <c r="D265" s="84"/>
      <c r="E265" s="86"/>
      <c r="F265" s="142"/>
    </row>
    <row r="266" spans="2:54" x14ac:dyDescent="0.25">
      <c r="B266" s="182"/>
      <c r="C266" s="84" t="s">
        <v>444</v>
      </c>
      <c r="D266" s="177">
        <f>'Year 1 Expenditures'!$L$283</f>
        <v>0</v>
      </c>
      <c r="E266" s="84" t="s">
        <v>457</v>
      </c>
      <c r="F266" s="142"/>
    </row>
    <row r="267" spans="2:54" x14ac:dyDescent="0.25">
      <c r="B267" s="182"/>
      <c r="C267" s="84" t="s">
        <v>164</v>
      </c>
      <c r="D267" s="177">
        <f>'Year 1 Expenditures'!$L$284</f>
        <v>0</v>
      </c>
      <c r="E267" s="84" t="s">
        <v>458</v>
      </c>
      <c r="F267" s="142"/>
    </row>
    <row r="268" spans="2:54" s="359" customFormat="1" x14ac:dyDescent="0.25">
      <c r="C268" s="360" t="s">
        <v>167</v>
      </c>
      <c r="D268" s="177">
        <f>'Year 1 Expenditures'!$L$285</f>
        <v>0</v>
      </c>
      <c r="E268" s="359" t="s">
        <v>459</v>
      </c>
      <c r="F268" s="394"/>
      <c r="G268" s="394"/>
      <c r="H268" s="394"/>
      <c r="I268" s="394"/>
      <c r="J268" s="394"/>
      <c r="K268" s="394"/>
      <c r="L268" s="394"/>
      <c r="M268" s="394"/>
      <c r="N268" s="394"/>
      <c r="O268" s="394"/>
      <c r="P268" s="394"/>
      <c r="Q268" s="394"/>
      <c r="R268" s="394"/>
      <c r="S268" s="394"/>
      <c r="T268" s="394"/>
      <c r="U268" s="394"/>
      <c r="V268" s="394"/>
      <c r="W268" s="394"/>
      <c r="X268" s="394"/>
      <c r="Y268" s="394"/>
      <c r="Z268" s="394"/>
      <c r="AA268" s="394"/>
      <c r="AB268" s="394"/>
      <c r="AC268" s="394"/>
      <c r="AD268" s="394"/>
      <c r="AE268" s="394"/>
      <c r="AF268" s="394"/>
      <c r="AG268" s="394"/>
      <c r="AH268" s="394"/>
      <c r="AI268" s="394"/>
      <c r="AJ268" s="394"/>
      <c r="AK268" s="394"/>
      <c r="AL268" s="394"/>
      <c r="AM268" s="394"/>
      <c r="AN268" s="394"/>
      <c r="AO268" s="394"/>
      <c r="AP268" s="394"/>
      <c r="AQ268" s="394"/>
      <c r="AR268" s="394"/>
      <c r="AS268" s="394"/>
      <c r="AT268" s="394"/>
      <c r="AU268" s="394"/>
      <c r="AV268" s="394"/>
      <c r="AW268" s="394"/>
      <c r="AX268" s="394"/>
      <c r="AY268" s="394"/>
      <c r="AZ268" s="394"/>
      <c r="BA268" s="394"/>
      <c r="BB268" s="394"/>
    </row>
    <row r="269" spans="2:54" x14ac:dyDescent="0.25">
      <c r="B269" s="182"/>
      <c r="C269" s="84" t="s">
        <v>144</v>
      </c>
      <c r="D269" s="177">
        <f>'Year 1 Expenditures'!$L$286+'Year 1 Expenditures'!$L$287+'Year 1 Expenditures'!$L$288</f>
        <v>0</v>
      </c>
      <c r="E269" s="84" t="s">
        <v>460</v>
      </c>
      <c r="F269" s="142"/>
    </row>
    <row r="270" spans="2:54" ht="15.75" thickBot="1" x14ac:dyDescent="0.3">
      <c r="B270" s="182" t="s">
        <v>461</v>
      </c>
      <c r="C270" s="187"/>
      <c r="D270" s="181">
        <f>SUM(D266:D269)</f>
        <v>0</v>
      </c>
      <c r="E270" s="86"/>
      <c r="F270" s="142"/>
    </row>
    <row r="271" spans="2:54" x14ac:dyDescent="0.25">
      <c r="B271" s="182"/>
      <c r="C271" s="187"/>
      <c r="D271" s="383"/>
      <c r="E271" s="86"/>
      <c r="F271" s="142"/>
    </row>
    <row r="272" spans="2:54" x14ac:dyDescent="0.25">
      <c r="B272" s="182" t="s">
        <v>462</v>
      </c>
      <c r="C272" s="187"/>
      <c r="D272" s="84"/>
      <c r="E272" s="86"/>
      <c r="F272" s="142"/>
    </row>
    <row r="273" spans="1:54" x14ac:dyDescent="0.25">
      <c r="B273" s="182"/>
      <c r="C273" s="84" t="s">
        <v>444</v>
      </c>
      <c r="D273" s="177">
        <f>'Year 1 Expenditures'!$L$291</f>
        <v>0</v>
      </c>
      <c r="E273" s="84" t="s">
        <v>463</v>
      </c>
      <c r="F273" s="142"/>
    </row>
    <row r="274" spans="1:54" x14ac:dyDescent="0.25">
      <c r="B274" s="182"/>
      <c r="C274" s="84" t="s">
        <v>164</v>
      </c>
      <c r="D274" s="177">
        <f>'Year 1 Expenditures'!$L$292</f>
        <v>0</v>
      </c>
      <c r="E274" s="84" t="s">
        <v>464</v>
      </c>
      <c r="F274" s="142"/>
    </row>
    <row r="275" spans="1:54" s="359" customFormat="1" x14ac:dyDescent="0.25">
      <c r="C275" s="360" t="s">
        <v>167</v>
      </c>
      <c r="D275" s="177">
        <f>'Year 1 Expenditures'!$L$293</f>
        <v>0</v>
      </c>
      <c r="E275" s="359" t="s">
        <v>465</v>
      </c>
      <c r="F275" s="394"/>
      <c r="G275" s="394"/>
      <c r="H275" s="394"/>
      <c r="I275" s="394"/>
      <c r="J275" s="394"/>
      <c r="K275" s="394"/>
      <c r="L275" s="394"/>
      <c r="M275" s="394"/>
      <c r="N275" s="394"/>
      <c r="O275" s="394"/>
      <c r="P275" s="394"/>
      <c r="Q275" s="394"/>
      <c r="R275" s="394"/>
      <c r="S275" s="394"/>
      <c r="T275" s="394"/>
      <c r="U275" s="394"/>
      <c r="V275" s="394"/>
      <c r="W275" s="394"/>
      <c r="X275" s="394"/>
      <c r="Y275" s="394"/>
      <c r="Z275" s="394"/>
      <c r="AA275" s="394"/>
      <c r="AB275" s="394"/>
      <c r="AC275" s="394"/>
      <c r="AD275" s="394"/>
      <c r="AE275" s="394"/>
      <c r="AF275" s="394"/>
      <c r="AG275" s="394"/>
      <c r="AH275" s="394"/>
      <c r="AI275" s="394"/>
      <c r="AJ275" s="394"/>
      <c r="AK275" s="394"/>
      <c r="AL275" s="394"/>
      <c r="AM275" s="394"/>
      <c r="AN275" s="394"/>
      <c r="AO275" s="394"/>
      <c r="AP275" s="394"/>
      <c r="AQ275" s="394"/>
      <c r="AR275" s="394"/>
      <c r="AS275" s="394"/>
      <c r="AT275" s="394"/>
      <c r="AU275" s="394"/>
      <c r="AV275" s="394"/>
      <c r="AW275" s="394"/>
      <c r="AX275" s="394"/>
      <c r="AY275" s="394"/>
      <c r="AZ275" s="394"/>
      <c r="BA275" s="394"/>
      <c r="BB275" s="394"/>
    </row>
    <row r="276" spans="1:54" x14ac:dyDescent="0.25">
      <c r="B276" s="182"/>
      <c r="C276" s="84" t="s">
        <v>144</v>
      </c>
      <c r="D276" s="177">
        <f>'Year 1 Expenditures'!$L$294+'Year 1 Expenditures'!$L$295+'Year 1 Expenditures'!$L$296</f>
        <v>0</v>
      </c>
      <c r="E276" s="84" t="s">
        <v>466</v>
      </c>
      <c r="F276" s="142"/>
    </row>
    <row r="277" spans="1:54" ht="15.75" thickBot="1" x14ac:dyDescent="0.3">
      <c r="B277" s="182" t="s">
        <v>467</v>
      </c>
      <c r="C277" s="187"/>
      <c r="D277" s="181">
        <f>SUM(D273:D276)</f>
        <v>0</v>
      </c>
      <c r="E277" s="86"/>
      <c r="F277" s="142"/>
    </row>
    <row r="278" spans="1:54" ht="15.75" thickBot="1" x14ac:dyDescent="0.3">
      <c r="B278" s="182"/>
      <c r="C278" s="187"/>
      <c r="D278" s="362"/>
      <c r="E278" s="86"/>
      <c r="F278" s="142"/>
    </row>
    <row r="279" spans="1:54" ht="15.75" thickBot="1" x14ac:dyDescent="0.3">
      <c r="A279" s="86" t="s">
        <v>468</v>
      </c>
      <c r="B279" s="86"/>
      <c r="C279" s="86"/>
      <c r="D279" s="192">
        <f>D57+D68+D83+D96+D101+D107+D113+D144+D152+D165+D184+D191+D206+D226+D240+D251+D258+D263+D270+D277</f>
        <v>5424004.0060000001</v>
      </c>
      <c r="E279" s="86"/>
      <c r="G279" s="415">
        <f>'Year 1 Expenditures'!N304</f>
        <v>5424004</v>
      </c>
      <c r="H279" s="416">
        <f>D279-G279</f>
        <v>6.0000000521540642E-3</v>
      </c>
    </row>
    <row r="280" spans="1:54" x14ac:dyDescent="0.25">
      <c r="E280" s="84"/>
      <c r="F280" s="142"/>
    </row>
    <row r="281" spans="1:54" s="86" customFormat="1" thickBot="1" x14ac:dyDescent="0.25">
      <c r="A281" s="86" t="s">
        <v>469</v>
      </c>
      <c r="D281" s="192">
        <f>D29-D279</f>
        <v>656710.85400000028</v>
      </c>
      <c r="F281" s="202"/>
      <c r="G281" s="202"/>
      <c r="H281" s="202"/>
      <c r="I281" s="202"/>
      <c r="J281" s="202"/>
      <c r="K281" s="202"/>
      <c r="L281" s="202"/>
      <c r="M281" s="202"/>
      <c r="N281" s="202"/>
      <c r="O281" s="202"/>
      <c r="P281" s="202"/>
      <c r="Q281" s="202"/>
      <c r="R281" s="202"/>
      <c r="S281" s="202"/>
      <c r="T281" s="202"/>
      <c r="U281" s="202"/>
      <c r="V281" s="202"/>
      <c r="W281" s="202"/>
      <c r="X281" s="202"/>
      <c r="Y281" s="202"/>
      <c r="Z281" s="202"/>
      <c r="AA281" s="202"/>
      <c r="AB281" s="202"/>
      <c r="AC281" s="202"/>
      <c r="AD281" s="202"/>
      <c r="AE281" s="202"/>
      <c r="AF281" s="202"/>
      <c r="AG281" s="202"/>
      <c r="AH281" s="202"/>
      <c r="AI281" s="202"/>
      <c r="AJ281" s="202"/>
      <c r="AK281" s="202"/>
      <c r="AL281" s="202"/>
      <c r="AM281" s="202"/>
      <c r="AN281" s="202"/>
      <c r="AO281" s="202"/>
      <c r="AP281" s="202"/>
      <c r="AQ281" s="202"/>
      <c r="AR281" s="202"/>
      <c r="AS281" s="202"/>
      <c r="AT281" s="202"/>
      <c r="AU281" s="202"/>
      <c r="AV281" s="202"/>
      <c r="AW281" s="202"/>
      <c r="AX281" s="202"/>
      <c r="AY281" s="202"/>
      <c r="AZ281" s="202"/>
      <c r="BA281" s="202"/>
      <c r="BB281" s="202"/>
    </row>
    <row r="282" spans="1:54" x14ac:dyDescent="0.25">
      <c r="E282" s="84"/>
      <c r="F282" s="142"/>
    </row>
    <row r="283" spans="1:54" ht="15.75" thickBot="1" x14ac:dyDescent="0.3">
      <c r="A283" s="86" t="s">
        <v>470</v>
      </c>
      <c r="D283" s="199">
        <f>D11+D281</f>
        <v>1710980.8340000003</v>
      </c>
      <c r="E283" s="84"/>
      <c r="F283" s="142"/>
    </row>
    <row r="284" spans="1:54" ht="15.75" thickTop="1" x14ac:dyDescent="0.25">
      <c r="F284" s="142"/>
    </row>
    <row r="285" spans="1:54" x14ac:dyDescent="0.25">
      <c r="F285" s="142"/>
    </row>
    <row r="286" spans="1:54" x14ac:dyDescent="0.25">
      <c r="B286" s="157"/>
      <c r="C286" s="157"/>
      <c r="D286" s="157"/>
      <c r="E286" s="285"/>
      <c r="F286" s="142"/>
    </row>
    <row r="287" spans="1:54" x14ac:dyDescent="0.25">
      <c r="C287"/>
      <c r="D287"/>
      <c r="E287"/>
      <c r="F287" s="231"/>
    </row>
    <row r="288" spans="1:54" x14ac:dyDescent="0.25">
      <c r="C288"/>
      <c r="D288"/>
      <c r="E288"/>
      <c r="F288" s="231"/>
    </row>
    <row r="289" spans="2:6" x14ac:dyDescent="0.25">
      <c r="C289"/>
      <c r="D289"/>
      <c r="E289"/>
      <c r="F289" s="231"/>
    </row>
    <row r="290" spans="2:6" x14ac:dyDescent="0.25">
      <c r="C290"/>
      <c r="D290"/>
      <c r="E290"/>
      <c r="F290" s="231"/>
    </row>
    <row r="291" spans="2:6" x14ac:dyDescent="0.25">
      <c r="C291"/>
      <c r="D291"/>
      <c r="E291"/>
      <c r="F291"/>
    </row>
    <row r="292" spans="2:6" x14ac:dyDescent="0.25">
      <c r="C292"/>
      <c r="D292"/>
      <c r="E292"/>
      <c r="F292"/>
    </row>
    <row r="293" spans="2:6" x14ac:dyDescent="0.25">
      <c r="C293"/>
      <c r="D293"/>
      <c r="E293"/>
      <c r="F293"/>
    </row>
    <row r="294" spans="2:6" x14ac:dyDescent="0.25">
      <c r="C294"/>
      <c r="D294"/>
      <c r="E294"/>
      <c r="F294"/>
    </row>
    <row r="295" spans="2:6" x14ac:dyDescent="0.25">
      <c r="B295" s="157"/>
      <c r="C295"/>
      <c r="D295"/>
      <c r="E295"/>
      <c r="F295"/>
    </row>
    <row r="296" spans="2:6" x14ac:dyDescent="0.25">
      <c r="B296"/>
      <c r="C296"/>
      <c r="D296"/>
      <c r="E296"/>
      <c r="F296"/>
    </row>
    <row r="297" spans="2:6" x14ac:dyDescent="0.25">
      <c r="B297"/>
      <c r="C297"/>
      <c r="D297"/>
      <c r="E297"/>
      <c r="F297"/>
    </row>
    <row r="298" spans="2:6" x14ac:dyDescent="0.25">
      <c r="B298"/>
      <c r="C298"/>
      <c r="D298"/>
      <c r="E298"/>
      <c r="F298"/>
    </row>
    <row r="299" spans="2:6" x14ac:dyDescent="0.25">
      <c r="B299"/>
      <c r="C299"/>
      <c r="D299"/>
      <c r="E299"/>
      <c r="F299"/>
    </row>
    <row r="300" spans="2:6" x14ac:dyDescent="0.25">
      <c r="B300"/>
      <c r="C300"/>
      <c r="D300"/>
      <c r="E300"/>
      <c r="F300"/>
    </row>
    <row r="301" spans="2:6" x14ac:dyDescent="0.25">
      <c r="B301"/>
      <c r="C301"/>
      <c r="D301"/>
      <c r="E301"/>
    </row>
    <row r="302" spans="2:6" x14ac:dyDescent="0.25">
      <c r="B302"/>
      <c r="C302"/>
      <c r="D302"/>
      <c r="E302"/>
    </row>
  </sheetData>
  <sheetProtection algorithmName="SHA-512" hashValue="Y3VYStRWmeXtUoxkRg/3JZulYUYFT9NTBQgZpjCWdA01jyVEsV6u4Rz+bTO6Gsk7bX4PqCf95dP4GIAkKaYAuw==" saltValue="ZXphEa8w3xAFLS0pymXQCw==" spinCount="100000" sheet="1" objects="1" scenarios="1"/>
  <mergeCells count="3">
    <mergeCell ref="A1:E1"/>
    <mergeCell ref="A2:E2"/>
    <mergeCell ref="A3:E3"/>
  </mergeCells>
  <printOptions horizontalCentered="1" gridLines="1"/>
  <pageMargins left="0.25" right="0.25" top="0.75" bottom="0.75" header="0.3" footer="0.3"/>
  <pageSetup scale="87"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pageSetUpPr fitToPage="1"/>
  </sheetPr>
  <dimension ref="A1:G57"/>
  <sheetViews>
    <sheetView workbookViewId="0">
      <selection activeCell="A5" sqref="A5"/>
    </sheetView>
  </sheetViews>
  <sheetFormatPr defaultRowHeight="15" x14ac:dyDescent="0.25"/>
  <cols>
    <col min="1" max="1" width="17.7109375" style="156" customWidth="1"/>
    <col min="2" max="2" width="121.42578125" style="1" customWidth="1"/>
    <col min="3" max="3" width="1.7109375" style="1" customWidth="1"/>
    <col min="4" max="4" width="15.7109375" style="1" customWidth="1"/>
    <col min="5" max="7" width="21" style="1" customWidth="1"/>
    <col min="8" max="248" width="9.140625" style="1"/>
    <col min="249" max="249" width="3.7109375" style="1" customWidth="1"/>
    <col min="250" max="250" width="24.7109375" style="1" customWidth="1"/>
    <col min="251" max="251" width="12.7109375" style="1" customWidth="1"/>
    <col min="252" max="252" width="2.7109375" style="1" customWidth="1"/>
    <col min="253" max="253" width="16.7109375" style="1" customWidth="1"/>
    <col min="254" max="254" width="14.7109375" style="1" customWidth="1"/>
    <col min="255" max="255" width="12.7109375" style="1" customWidth="1"/>
    <col min="256" max="256" width="2.7109375" style="1" customWidth="1"/>
    <col min="257" max="257" width="15.7109375" style="1" customWidth="1"/>
    <col min="258" max="258" width="1.7109375" style="1" customWidth="1"/>
    <col min="259" max="504" width="9.140625" style="1"/>
    <col min="505" max="505" width="3.7109375" style="1" customWidth="1"/>
    <col min="506" max="506" width="24.7109375" style="1" customWidth="1"/>
    <col min="507" max="507" width="12.7109375" style="1" customWidth="1"/>
    <col min="508" max="508" width="2.7109375" style="1" customWidth="1"/>
    <col min="509" max="509" width="16.7109375" style="1" customWidth="1"/>
    <col min="510" max="510" width="14.7109375" style="1" customWidth="1"/>
    <col min="511" max="511" width="12.7109375" style="1" customWidth="1"/>
    <col min="512" max="512" width="2.7109375" style="1" customWidth="1"/>
    <col min="513" max="513" width="15.7109375" style="1" customWidth="1"/>
    <col min="514" max="514" width="1.7109375" style="1" customWidth="1"/>
    <col min="515" max="760" width="9.140625" style="1"/>
    <col min="761" max="761" width="3.7109375" style="1" customWidth="1"/>
    <col min="762" max="762" width="24.7109375" style="1" customWidth="1"/>
    <col min="763" max="763" width="12.7109375" style="1" customWidth="1"/>
    <col min="764" max="764" width="2.7109375" style="1" customWidth="1"/>
    <col min="765" max="765" width="16.7109375" style="1" customWidth="1"/>
    <col min="766" max="766" width="14.7109375" style="1" customWidth="1"/>
    <col min="767" max="767" width="12.7109375" style="1" customWidth="1"/>
    <col min="768" max="768" width="2.7109375" style="1" customWidth="1"/>
    <col min="769" max="769" width="15.7109375" style="1" customWidth="1"/>
    <col min="770" max="770" width="1.7109375" style="1" customWidth="1"/>
    <col min="771" max="1016" width="9.140625" style="1"/>
    <col min="1017" max="1017" width="3.7109375" style="1" customWidth="1"/>
    <col min="1018" max="1018" width="24.7109375" style="1" customWidth="1"/>
    <col min="1019" max="1019" width="12.7109375" style="1" customWidth="1"/>
    <col min="1020" max="1020" width="2.7109375" style="1" customWidth="1"/>
    <col min="1021" max="1021" width="16.7109375" style="1" customWidth="1"/>
    <col min="1022" max="1022" width="14.7109375" style="1" customWidth="1"/>
    <col min="1023" max="1023" width="12.7109375" style="1" customWidth="1"/>
    <col min="1024" max="1024" width="2.7109375" style="1" customWidth="1"/>
    <col min="1025" max="1025" width="15.7109375" style="1" customWidth="1"/>
    <col min="1026" max="1026" width="1.7109375" style="1" customWidth="1"/>
    <col min="1027" max="1272" width="9.140625" style="1"/>
    <col min="1273" max="1273" width="3.7109375" style="1" customWidth="1"/>
    <col min="1274" max="1274" width="24.7109375" style="1" customWidth="1"/>
    <col min="1275" max="1275" width="12.7109375" style="1" customWidth="1"/>
    <col min="1276" max="1276" width="2.7109375" style="1" customWidth="1"/>
    <col min="1277" max="1277" width="16.7109375" style="1" customWidth="1"/>
    <col min="1278" max="1278" width="14.7109375" style="1" customWidth="1"/>
    <col min="1279" max="1279" width="12.7109375" style="1" customWidth="1"/>
    <col min="1280" max="1280" width="2.7109375" style="1" customWidth="1"/>
    <col min="1281" max="1281" width="15.7109375" style="1" customWidth="1"/>
    <col min="1282" max="1282" width="1.7109375" style="1" customWidth="1"/>
    <col min="1283" max="1528" width="9.140625" style="1"/>
    <col min="1529" max="1529" width="3.7109375" style="1" customWidth="1"/>
    <col min="1530" max="1530" width="24.7109375" style="1" customWidth="1"/>
    <col min="1531" max="1531" width="12.7109375" style="1" customWidth="1"/>
    <col min="1532" max="1532" width="2.7109375" style="1" customWidth="1"/>
    <col min="1533" max="1533" width="16.7109375" style="1" customWidth="1"/>
    <col min="1534" max="1534" width="14.7109375" style="1" customWidth="1"/>
    <col min="1535" max="1535" width="12.7109375" style="1" customWidth="1"/>
    <col min="1536" max="1536" width="2.7109375" style="1" customWidth="1"/>
    <col min="1537" max="1537" width="15.7109375" style="1" customWidth="1"/>
    <col min="1538" max="1538" width="1.7109375" style="1" customWidth="1"/>
    <col min="1539" max="1784" width="9.140625" style="1"/>
    <col min="1785" max="1785" width="3.7109375" style="1" customWidth="1"/>
    <col min="1786" max="1786" width="24.7109375" style="1" customWidth="1"/>
    <col min="1787" max="1787" width="12.7109375" style="1" customWidth="1"/>
    <col min="1788" max="1788" width="2.7109375" style="1" customWidth="1"/>
    <col min="1789" max="1789" width="16.7109375" style="1" customWidth="1"/>
    <col min="1790" max="1790" width="14.7109375" style="1" customWidth="1"/>
    <col min="1791" max="1791" width="12.7109375" style="1" customWidth="1"/>
    <col min="1792" max="1792" width="2.7109375" style="1" customWidth="1"/>
    <col min="1793" max="1793" width="15.7109375" style="1" customWidth="1"/>
    <col min="1794" max="1794" width="1.7109375" style="1" customWidth="1"/>
    <col min="1795" max="2040" width="9.140625" style="1"/>
    <col min="2041" max="2041" width="3.7109375" style="1" customWidth="1"/>
    <col min="2042" max="2042" width="24.7109375" style="1" customWidth="1"/>
    <col min="2043" max="2043" width="12.7109375" style="1" customWidth="1"/>
    <col min="2044" max="2044" width="2.7109375" style="1" customWidth="1"/>
    <col min="2045" max="2045" width="16.7109375" style="1" customWidth="1"/>
    <col min="2046" max="2046" width="14.7109375" style="1" customWidth="1"/>
    <col min="2047" max="2047" width="12.7109375" style="1" customWidth="1"/>
    <col min="2048" max="2048" width="2.7109375" style="1" customWidth="1"/>
    <col min="2049" max="2049" width="15.7109375" style="1" customWidth="1"/>
    <col min="2050" max="2050" width="1.7109375" style="1" customWidth="1"/>
    <col min="2051" max="2296" width="9.140625" style="1"/>
    <col min="2297" max="2297" width="3.7109375" style="1" customWidth="1"/>
    <col min="2298" max="2298" width="24.7109375" style="1" customWidth="1"/>
    <col min="2299" max="2299" width="12.7109375" style="1" customWidth="1"/>
    <col min="2300" max="2300" width="2.7109375" style="1" customWidth="1"/>
    <col min="2301" max="2301" width="16.7109375" style="1" customWidth="1"/>
    <col min="2302" max="2302" width="14.7109375" style="1" customWidth="1"/>
    <col min="2303" max="2303" width="12.7109375" style="1" customWidth="1"/>
    <col min="2304" max="2304" width="2.7109375" style="1" customWidth="1"/>
    <col min="2305" max="2305" width="15.7109375" style="1" customWidth="1"/>
    <col min="2306" max="2306" width="1.7109375" style="1" customWidth="1"/>
    <col min="2307" max="2552" width="9.140625" style="1"/>
    <col min="2553" max="2553" width="3.7109375" style="1" customWidth="1"/>
    <col min="2554" max="2554" width="24.7109375" style="1" customWidth="1"/>
    <col min="2555" max="2555" width="12.7109375" style="1" customWidth="1"/>
    <col min="2556" max="2556" width="2.7109375" style="1" customWidth="1"/>
    <col min="2557" max="2557" width="16.7109375" style="1" customWidth="1"/>
    <col min="2558" max="2558" width="14.7109375" style="1" customWidth="1"/>
    <col min="2559" max="2559" width="12.7109375" style="1" customWidth="1"/>
    <col min="2560" max="2560" width="2.7109375" style="1" customWidth="1"/>
    <col min="2561" max="2561" width="15.7109375" style="1" customWidth="1"/>
    <col min="2562" max="2562" width="1.7109375" style="1" customWidth="1"/>
    <col min="2563" max="2808" width="9.140625" style="1"/>
    <col min="2809" max="2809" width="3.7109375" style="1" customWidth="1"/>
    <col min="2810" max="2810" width="24.7109375" style="1" customWidth="1"/>
    <col min="2811" max="2811" width="12.7109375" style="1" customWidth="1"/>
    <col min="2812" max="2812" width="2.7109375" style="1" customWidth="1"/>
    <col min="2813" max="2813" width="16.7109375" style="1" customWidth="1"/>
    <col min="2814" max="2814" width="14.7109375" style="1" customWidth="1"/>
    <col min="2815" max="2815" width="12.7109375" style="1" customWidth="1"/>
    <col min="2816" max="2816" width="2.7109375" style="1" customWidth="1"/>
    <col min="2817" max="2817" width="15.7109375" style="1" customWidth="1"/>
    <col min="2818" max="2818" width="1.7109375" style="1" customWidth="1"/>
    <col min="2819" max="3064" width="9.140625" style="1"/>
    <col min="3065" max="3065" width="3.7109375" style="1" customWidth="1"/>
    <col min="3066" max="3066" width="24.7109375" style="1" customWidth="1"/>
    <col min="3067" max="3067" width="12.7109375" style="1" customWidth="1"/>
    <col min="3068" max="3068" width="2.7109375" style="1" customWidth="1"/>
    <col min="3069" max="3069" width="16.7109375" style="1" customWidth="1"/>
    <col min="3070" max="3070" width="14.7109375" style="1" customWidth="1"/>
    <col min="3071" max="3071" width="12.7109375" style="1" customWidth="1"/>
    <col min="3072" max="3072" width="2.7109375" style="1" customWidth="1"/>
    <col min="3073" max="3073" width="15.7109375" style="1" customWidth="1"/>
    <col min="3074" max="3074" width="1.7109375" style="1" customWidth="1"/>
    <col min="3075" max="3320" width="9.140625" style="1"/>
    <col min="3321" max="3321" width="3.7109375" style="1" customWidth="1"/>
    <col min="3322" max="3322" width="24.7109375" style="1" customWidth="1"/>
    <col min="3323" max="3323" width="12.7109375" style="1" customWidth="1"/>
    <col min="3324" max="3324" width="2.7109375" style="1" customWidth="1"/>
    <col min="3325" max="3325" width="16.7109375" style="1" customWidth="1"/>
    <col min="3326" max="3326" width="14.7109375" style="1" customWidth="1"/>
    <col min="3327" max="3327" width="12.7109375" style="1" customWidth="1"/>
    <col min="3328" max="3328" width="2.7109375" style="1" customWidth="1"/>
    <col min="3329" max="3329" width="15.7109375" style="1" customWidth="1"/>
    <col min="3330" max="3330" width="1.7109375" style="1" customWidth="1"/>
    <col min="3331" max="3576" width="9.140625" style="1"/>
    <col min="3577" max="3577" width="3.7109375" style="1" customWidth="1"/>
    <col min="3578" max="3578" width="24.7109375" style="1" customWidth="1"/>
    <col min="3579" max="3579" width="12.7109375" style="1" customWidth="1"/>
    <col min="3580" max="3580" width="2.7109375" style="1" customWidth="1"/>
    <col min="3581" max="3581" width="16.7109375" style="1" customWidth="1"/>
    <col min="3582" max="3582" width="14.7109375" style="1" customWidth="1"/>
    <col min="3583" max="3583" width="12.7109375" style="1" customWidth="1"/>
    <col min="3584" max="3584" width="2.7109375" style="1" customWidth="1"/>
    <col min="3585" max="3585" width="15.7109375" style="1" customWidth="1"/>
    <col min="3586" max="3586" width="1.7109375" style="1" customWidth="1"/>
    <col min="3587" max="3832" width="9.140625" style="1"/>
    <col min="3833" max="3833" width="3.7109375" style="1" customWidth="1"/>
    <col min="3834" max="3834" width="24.7109375" style="1" customWidth="1"/>
    <col min="3835" max="3835" width="12.7109375" style="1" customWidth="1"/>
    <col min="3836" max="3836" width="2.7109375" style="1" customWidth="1"/>
    <col min="3837" max="3837" width="16.7109375" style="1" customWidth="1"/>
    <col min="3838" max="3838" width="14.7109375" style="1" customWidth="1"/>
    <col min="3839" max="3839" width="12.7109375" style="1" customWidth="1"/>
    <col min="3840" max="3840" width="2.7109375" style="1" customWidth="1"/>
    <col min="3841" max="3841" width="15.7109375" style="1" customWidth="1"/>
    <col min="3842" max="3842" width="1.7109375" style="1" customWidth="1"/>
    <col min="3843" max="4088" width="9.140625" style="1"/>
    <col min="4089" max="4089" width="3.7109375" style="1" customWidth="1"/>
    <col min="4090" max="4090" width="24.7109375" style="1" customWidth="1"/>
    <col min="4091" max="4091" width="12.7109375" style="1" customWidth="1"/>
    <col min="4092" max="4092" width="2.7109375" style="1" customWidth="1"/>
    <col min="4093" max="4093" width="16.7109375" style="1" customWidth="1"/>
    <col min="4094" max="4094" width="14.7109375" style="1" customWidth="1"/>
    <col min="4095" max="4095" width="12.7109375" style="1" customWidth="1"/>
    <col min="4096" max="4096" width="2.7109375" style="1" customWidth="1"/>
    <col min="4097" max="4097" width="15.7109375" style="1" customWidth="1"/>
    <col min="4098" max="4098" width="1.7109375" style="1" customWidth="1"/>
    <col min="4099" max="4344" width="9.140625" style="1"/>
    <col min="4345" max="4345" width="3.7109375" style="1" customWidth="1"/>
    <col min="4346" max="4346" width="24.7109375" style="1" customWidth="1"/>
    <col min="4347" max="4347" width="12.7109375" style="1" customWidth="1"/>
    <col min="4348" max="4348" width="2.7109375" style="1" customWidth="1"/>
    <col min="4349" max="4349" width="16.7109375" style="1" customWidth="1"/>
    <col min="4350" max="4350" width="14.7109375" style="1" customWidth="1"/>
    <col min="4351" max="4351" width="12.7109375" style="1" customWidth="1"/>
    <col min="4352" max="4352" width="2.7109375" style="1" customWidth="1"/>
    <col min="4353" max="4353" width="15.7109375" style="1" customWidth="1"/>
    <col min="4354" max="4354" width="1.7109375" style="1" customWidth="1"/>
    <col min="4355" max="4600" width="9.140625" style="1"/>
    <col min="4601" max="4601" width="3.7109375" style="1" customWidth="1"/>
    <col min="4602" max="4602" width="24.7109375" style="1" customWidth="1"/>
    <col min="4603" max="4603" width="12.7109375" style="1" customWidth="1"/>
    <col min="4604" max="4604" width="2.7109375" style="1" customWidth="1"/>
    <col min="4605" max="4605" width="16.7109375" style="1" customWidth="1"/>
    <col min="4606" max="4606" width="14.7109375" style="1" customWidth="1"/>
    <col min="4607" max="4607" width="12.7109375" style="1" customWidth="1"/>
    <col min="4608" max="4608" width="2.7109375" style="1" customWidth="1"/>
    <col min="4609" max="4609" width="15.7109375" style="1" customWidth="1"/>
    <col min="4610" max="4610" width="1.7109375" style="1" customWidth="1"/>
    <col min="4611" max="4856" width="9.140625" style="1"/>
    <col min="4857" max="4857" width="3.7109375" style="1" customWidth="1"/>
    <col min="4858" max="4858" width="24.7109375" style="1" customWidth="1"/>
    <col min="4859" max="4859" width="12.7109375" style="1" customWidth="1"/>
    <col min="4860" max="4860" width="2.7109375" style="1" customWidth="1"/>
    <col min="4861" max="4861" width="16.7109375" style="1" customWidth="1"/>
    <col min="4862" max="4862" width="14.7109375" style="1" customWidth="1"/>
    <col min="4863" max="4863" width="12.7109375" style="1" customWidth="1"/>
    <col min="4864" max="4864" width="2.7109375" style="1" customWidth="1"/>
    <col min="4865" max="4865" width="15.7109375" style="1" customWidth="1"/>
    <col min="4866" max="4866" width="1.7109375" style="1" customWidth="1"/>
    <col min="4867" max="5112" width="9.140625" style="1"/>
    <col min="5113" max="5113" width="3.7109375" style="1" customWidth="1"/>
    <col min="5114" max="5114" width="24.7109375" style="1" customWidth="1"/>
    <col min="5115" max="5115" width="12.7109375" style="1" customWidth="1"/>
    <col min="5116" max="5116" width="2.7109375" style="1" customWidth="1"/>
    <col min="5117" max="5117" width="16.7109375" style="1" customWidth="1"/>
    <col min="5118" max="5118" width="14.7109375" style="1" customWidth="1"/>
    <col min="5119" max="5119" width="12.7109375" style="1" customWidth="1"/>
    <col min="5120" max="5120" width="2.7109375" style="1" customWidth="1"/>
    <col min="5121" max="5121" width="15.7109375" style="1" customWidth="1"/>
    <col min="5122" max="5122" width="1.7109375" style="1" customWidth="1"/>
    <col min="5123" max="5368" width="9.140625" style="1"/>
    <col min="5369" max="5369" width="3.7109375" style="1" customWidth="1"/>
    <col min="5370" max="5370" width="24.7109375" style="1" customWidth="1"/>
    <col min="5371" max="5371" width="12.7109375" style="1" customWidth="1"/>
    <col min="5372" max="5372" width="2.7109375" style="1" customWidth="1"/>
    <col min="5373" max="5373" width="16.7109375" style="1" customWidth="1"/>
    <col min="5374" max="5374" width="14.7109375" style="1" customWidth="1"/>
    <col min="5375" max="5375" width="12.7109375" style="1" customWidth="1"/>
    <col min="5376" max="5376" width="2.7109375" style="1" customWidth="1"/>
    <col min="5377" max="5377" width="15.7109375" style="1" customWidth="1"/>
    <col min="5378" max="5378" width="1.7109375" style="1" customWidth="1"/>
    <col min="5379" max="5624" width="9.140625" style="1"/>
    <col min="5625" max="5625" width="3.7109375" style="1" customWidth="1"/>
    <col min="5626" max="5626" width="24.7109375" style="1" customWidth="1"/>
    <col min="5627" max="5627" width="12.7109375" style="1" customWidth="1"/>
    <col min="5628" max="5628" width="2.7109375" style="1" customWidth="1"/>
    <col min="5629" max="5629" width="16.7109375" style="1" customWidth="1"/>
    <col min="5630" max="5630" width="14.7109375" style="1" customWidth="1"/>
    <col min="5631" max="5631" width="12.7109375" style="1" customWidth="1"/>
    <col min="5632" max="5632" width="2.7109375" style="1" customWidth="1"/>
    <col min="5633" max="5633" width="15.7109375" style="1" customWidth="1"/>
    <col min="5634" max="5634" width="1.7109375" style="1" customWidth="1"/>
    <col min="5635" max="5880" width="9.140625" style="1"/>
    <col min="5881" max="5881" width="3.7109375" style="1" customWidth="1"/>
    <col min="5882" max="5882" width="24.7109375" style="1" customWidth="1"/>
    <col min="5883" max="5883" width="12.7109375" style="1" customWidth="1"/>
    <col min="5884" max="5884" width="2.7109375" style="1" customWidth="1"/>
    <col min="5885" max="5885" width="16.7109375" style="1" customWidth="1"/>
    <col min="5886" max="5886" width="14.7109375" style="1" customWidth="1"/>
    <col min="5887" max="5887" width="12.7109375" style="1" customWidth="1"/>
    <col min="5888" max="5888" width="2.7109375" style="1" customWidth="1"/>
    <col min="5889" max="5889" width="15.7109375" style="1" customWidth="1"/>
    <col min="5890" max="5890" width="1.7109375" style="1" customWidth="1"/>
    <col min="5891" max="6136" width="9.140625" style="1"/>
    <col min="6137" max="6137" width="3.7109375" style="1" customWidth="1"/>
    <col min="6138" max="6138" width="24.7109375" style="1" customWidth="1"/>
    <col min="6139" max="6139" width="12.7109375" style="1" customWidth="1"/>
    <col min="6140" max="6140" width="2.7109375" style="1" customWidth="1"/>
    <col min="6141" max="6141" width="16.7109375" style="1" customWidth="1"/>
    <col min="6142" max="6142" width="14.7109375" style="1" customWidth="1"/>
    <col min="6143" max="6143" width="12.7109375" style="1" customWidth="1"/>
    <col min="6144" max="6144" width="2.7109375" style="1" customWidth="1"/>
    <col min="6145" max="6145" width="15.7109375" style="1" customWidth="1"/>
    <col min="6146" max="6146" width="1.7109375" style="1" customWidth="1"/>
    <col min="6147" max="6392" width="9.140625" style="1"/>
    <col min="6393" max="6393" width="3.7109375" style="1" customWidth="1"/>
    <col min="6394" max="6394" width="24.7109375" style="1" customWidth="1"/>
    <col min="6395" max="6395" width="12.7109375" style="1" customWidth="1"/>
    <col min="6396" max="6396" width="2.7109375" style="1" customWidth="1"/>
    <col min="6397" max="6397" width="16.7109375" style="1" customWidth="1"/>
    <col min="6398" max="6398" width="14.7109375" style="1" customWidth="1"/>
    <col min="6399" max="6399" width="12.7109375" style="1" customWidth="1"/>
    <col min="6400" max="6400" width="2.7109375" style="1" customWidth="1"/>
    <col min="6401" max="6401" width="15.7109375" style="1" customWidth="1"/>
    <col min="6402" max="6402" width="1.7109375" style="1" customWidth="1"/>
    <col min="6403" max="6648" width="9.140625" style="1"/>
    <col min="6649" max="6649" width="3.7109375" style="1" customWidth="1"/>
    <col min="6650" max="6650" width="24.7109375" style="1" customWidth="1"/>
    <col min="6651" max="6651" width="12.7109375" style="1" customWidth="1"/>
    <col min="6652" max="6652" width="2.7109375" style="1" customWidth="1"/>
    <col min="6653" max="6653" width="16.7109375" style="1" customWidth="1"/>
    <col min="6654" max="6654" width="14.7109375" style="1" customWidth="1"/>
    <col min="6655" max="6655" width="12.7109375" style="1" customWidth="1"/>
    <col min="6656" max="6656" width="2.7109375" style="1" customWidth="1"/>
    <col min="6657" max="6657" width="15.7109375" style="1" customWidth="1"/>
    <col min="6658" max="6658" width="1.7109375" style="1" customWidth="1"/>
    <col min="6659" max="6904" width="9.140625" style="1"/>
    <col min="6905" max="6905" width="3.7109375" style="1" customWidth="1"/>
    <col min="6906" max="6906" width="24.7109375" style="1" customWidth="1"/>
    <col min="6907" max="6907" width="12.7109375" style="1" customWidth="1"/>
    <col min="6908" max="6908" width="2.7109375" style="1" customWidth="1"/>
    <col min="6909" max="6909" width="16.7109375" style="1" customWidth="1"/>
    <col min="6910" max="6910" width="14.7109375" style="1" customWidth="1"/>
    <col min="6911" max="6911" width="12.7109375" style="1" customWidth="1"/>
    <col min="6912" max="6912" width="2.7109375" style="1" customWidth="1"/>
    <col min="6913" max="6913" width="15.7109375" style="1" customWidth="1"/>
    <col min="6914" max="6914" width="1.7109375" style="1" customWidth="1"/>
    <col min="6915" max="7160" width="9.140625" style="1"/>
    <col min="7161" max="7161" width="3.7109375" style="1" customWidth="1"/>
    <col min="7162" max="7162" width="24.7109375" style="1" customWidth="1"/>
    <col min="7163" max="7163" width="12.7109375" style="1" customWidth="1"/>
    <col min="7164" max="7164" width="2.7109375" style="1" customWidth="1"/>
    <col min="7165" max="7165" width="16.7109375" style="1" customWidth="1"/>
    <col min="7166" max="7166" width="14.7109375" style="1" customWidth="1"/>
    <col min="7167" max="7167" width="12.7109375" style="1" customWidth="1"/>
    <col min="7168" max="7168" width="2.7109375" style="1" customWidth="1"/>
    <col min="7169" max="7169" width="15.7109375" style="1" customWidth="1"/>
    <col min="7170" max="7170" width="1.7109375" style="1" customWidth="1"/>
    <col min="7171" max="7416" width="9.140625" style="1"/>
    <col min="7417" max="7417" width="3.7109375" style="1" customWidth="1"/>
    <col min="7418" max="7418" width="24.7109375" style="1" customWidth="1"/>
    <col min="7419" max="7419" width="12.7109375" style="1" customWidth="1"/>
    <col min="7420" max="7420" width="2.7109375" style="1" customWidth="1"/>
    <col min="7421" max="7421" width="16.7109375" style="1" customWidth="1"/>
    <col min="7422" max="7422" width="14.7109375" style="1" customWidth="1"/>
    <col min="7423" max="7423" width="12.7109375" style="1" customWidth="1"/>
    <col min="7424" max="7424" width="2.7109375" style="1" customWidth="1"/>
    <col min="7425" max="7425" width="15.7109375" style="1" customWidth="1"/>
    <col min="7426" max="7426" width="1.7109375" style="1" customWidth="1"/>
    <col min="7427" max="7672" width="9.140625" style="1"/>
    <col min="7673" max="7673" width="3.7109375" style="1" customWidth="1"/>
    <col min="7674" max="7674" width="24.7109375" style="1" customWidth="1"/>
    <col min="7675" max="7675" width="12.7109375" style="1" customWidth="1"/>
    <col min="7676" max="7676" width="2.7109375" style="1" customWidth="1"/>
    <col min="7677" max="7677" width="16.7109375" style="1" customWidth="1"/>
    <col min="7678" max="7678" width="14.7109375" style="1" customWidth="1"/>
    <col min="7679" max="7679" width="12.7109375" style="1" customWidth="1"/>
    <col min="7680" max="7680" width="2.7109375" style="1" customWidth="1"/>
    <col min="7681" max="7681" width="15.7109375" style="1" customWidth="1"/>
    <col min="7682" max="7682" width="1.7109375" style="1" customWidth="1"/>
    <col min="7683" max="7928" width="9.140625" style="1"/>
    <col min="7929" max="7929" width="3.7109375" style="1" customWidth="1"/>
    <col min="7930" max="7930" width="24.7109375" style="1" customWidth="1"/>
    <col min="7931" max="7931" width="12.7109375" style="1" customWidth="1"/>
    <col min="7932" max="7932" width="2.7109375" style="1" customWidth="1"/>
    <col min="7933" max="7933" width="16.7109375" style="1" customWidth="1"/>
    <col min="7934" max="7934" width="14.7109375" style="1" customWidth="1"/>
    <col min="7935" max="7935" width="12.7109375" style="1" customWidth="1"/>
    <col min="7936" max="7936" width="2.7109375" style="1" customWidth="1"/>
    <col min="7937" max="7937" width="15.7109375" style="1" customWidth="1"/>
    <col min="7938" max="7938" width="1.7109375" style="1" customWidth="1"/>
    <col min="7939" max="8184" width="9.140625" style="1"/>
    <col min="8185" max="8185" width="3.7109375" style="1" customWidth="1"/>
    <col min="8186" max="8186" width="24.7109375" style="1" customWidth="1"/>
    <col min="8187" max="8187" width="12.7109375" style="1" customWidth="1"/>
    <col min="8188" max="8188" width="2.7109375" style="1" customWidth="1"/>
    <col min="8189" max="8189" width="16.7109375" style="1" customWidth="1"/>
    <col min="8190" max="8190" width="14.7109375" style="1" customWidth="1"/>
    <col min="8191" max="8191" width="12.7109375" style="1" customWidth="1"/>
    <col min="8192" max="8192" width="2.7109375" style="1" customWidth="1"/>
    <col min="8193" max="8193" width="15.7109375" style="1" customWidth="1"/>
    <col min="8194" max="8194" width="1.7109375" style="1" customWidth="1"/>
    <col min="8195" max="8440" width="9.140625" style="1"/>
    <col min="8441" max="8441" width="3.7109375" style="1" customWidth="1"/>
    <col min="8442" max="8442" width="24.7109375" style="1" customWidth="1"/>
    <col min="8443" max="8443" width="12.7109375" style="1" customWidth="1"/>
    <col min="8444" max="8444" width="2.7109375" style="1" customWidth="1"/>
    <col min="8445" max="8445" width="16.7109375" style="1" customWidth="1"/>
    <col min="8446" max="8446" width="14.7109375" style="1" customWidth="1"/>
    <col min="8447" max="8447" width="12.7109375" style="1" customWidth="1"/>
    <col min="8448" max="8448" width="2.7109375" style="1" customWidth="1"/>
    <col min="8449" max="8449" width="15.7109375" style="1" customWidth="1"/>
    <col min="8450" max="8450" width="1.7109375" style="1" customWidth="1"/>
    <col min="8451" max="8696" width="9.140625" style="1"/>
    <col min="8697" max="8697" width="3.7109375" style="1" customWidth="1"/>
    <col min="8698" max="8698" width="24.7109375" style="1" customWidth="1"/>
    <col min="8699" max="8699" width="12.7109375" style="1" customWidth="1"/>
    <col min="8700" max="8700" width="2.7109375" style="1" customWidth="1"/>
    <col min="8701" max="8701" width="16.7109375" style="1" customWidth="1"/>
    <col min="8702" max="8702" width="14.7109375" style="1" customWidth="1"/>
    <col min="8703" max="8703" width="12.7109375" style="1" customWidth="1"/>
    <col min="8704" max="8704" width="2.7109375" style="1" customWidth="1"/>
    <col min="8705" max="8705" width="15.7109375" style="1" customWidth="1"/>
    <col min="8706" max="8706" width="1.7109375" style="1" customWidth="1"/>
    <col min="8707" max="8952" width="9.140625" style="1"/>
    <col min="8953" max="8953" width="3.7109375" style="1" customWidth="1"/>
    <col min="8954" max="8954" width="24.7109375" style="1" customWidth="1"/>
    <col min="8955" max="8955" width="12.7109375" style="1" customWidth="1"/>
    <col min="8956" max="8956" width="2.7109375" style="1" customWidth="1"/>
    <col min="8957" max="8957" width="16.7109375" style="1" customWidth="1"/>
    <col min="8958" max="8958" width="14.7109375" style="1" customWidth="1"/>
    <col min="8959" max="8959" width="12.7109375" style="1" customWidth="1"/>
    <col min="8960" max="8960" width="2.7109375" style="1" customWidth="1"/>
    <col min="8961" max="8961" width="15.7109375" style="1" customWidth="1"/>
    <col min="8962" max="8962" width="1.7109375" style="1" customWidth="1"/>
    <col min="8963" max="9208" width="9.140625" style="1"/>
    <col min="9209" max="9209" width="3.7109375" style="1" customWidth="1"/>
    <col min="9210" max="9210" width="24.7109375" style="1" customWidth="1"/>
    <col min="9211" max="9211" width="12.7109375" style="1" customWidth="1"/>
    <col min="9212" max="9212" width="2.7109375" style="1" customWidth="1"/>
    <col min="9213" max="9213" width="16.7109375" style="1" customWidth="1"/>
    <col min="9214" max="9214" width="14.7109375" style="1" customWidth="1"/>
    <col min="9215" max="9215" width="12.7109375" style="1" customWidth="1"/>
    <col min="9216" max="9216" width="2.7109375" style="1" customWidth="1"/>
    <col min="9217" max="9217" width="15.7109375" style="1" customWidth="1"/>
    <col min="9218" max="9218" width="1.7109375" style="1" customWidth="1"/>
    <col min="9219" max="9464" width="9.140625" style="1"/>
    <col min="9465" max="9465" width="3.7109375" style="1" customWidth="1"/>
    <col min="9466" max="9466" width="24.7109375" style="1" customWidth="1"/>
    <col min="9467" max="9467" width="12.7109375" style="1" customWidth="1"/>
    <col min="9468" max="9468" width="2.7109375" style="1" customWidth="1"/>
    <col min="9469" max="9469" width="16.7109375" style="1" customWidth="1"/>
    <col min="9470" max="9470" width="14.7109375" style="1" customWidth="1"/>
    <col min="9471" max="9471" width="12.7109375" style="1" customWidth="1"/>
    <col min="9472" max="9472" width="2.7109375" style="1" customWidth="1"/>
    <col min="9473" max="9473" width="15.7109375" style="1" customWidth="1"/>
    <col min="9474" max="9474" width="1.7109375" style="1" customWidth="1"/>
    <col min="9475" max="9720" width="9.140625" style="1"/>
    <col min="9721" max="9721" width="3.7109375" style="1" customWidth="1"/>
    <col min="9722" max="9722" width="24.7109375" style="1" customWidth="1"/>
    <col min="9723" max="9723" width="12.7109375" style="1" customWidth="1"/>
    <col min="9724" max="9724" width="2.7109375" style="1" customWidth="1"/>
    <col min="9725" max="9725" width="16.7109375" style="1" customWidth="1"/>
    <col min="9726" max="9726" width="14.7109375" style="1" customWidth="1"/>
    <col min="9727" max="9727" width="12.7109375" style="1" customWidth="1"/>
    <col min="9728" max="9728" width="2.7109375" style="1" customWidth="1"/>
    <col min="9729" max="9729" width="15.7109375" style="1" customWidth="1"/>
    <col min="9730" max="9730" width="1.7109375" style="1" customWidth="1"/>
    <col min="9731" max="9976" width="9.140625" style="1"/>
    <col min="9977" max="9977" width="3.7109375" style="1" customWidth="1"/>
    <col min="9978" max="9978" width="24.7109375" style="1" customWidth="1"/>
    <col min="9979" max="9979" width="12.7109375" style="1" customWidth="1"/>
    <col min="9980" max="9980" width="2.7109375" style="1" customWidth="1"/>
    <col min="9981" max="9981" width="16.7109375" style="1" customWidth="1"/>
    <col min="9982" max="9982" width="14.7109375" style="1" customWidth="1"/>
    <col min="9983" max="9983" width="12.7109375" style="1" customWidth="1"/>
    <col min="9984" max="9984" width="2.7109375" style="1" customWidth="1"/>
    <col min="9985" max="9985" width="15.7109375" style="1" customWidth="1"/>
    <col min="9986" max="9986" width="1.7109375" style="1" customWidth="1"/>
    <col min="9987" max="10232" width="9.140625" style="1"/>
    <col min="10233" max="10233" width="3.7109375" style="1" customWidth="1"/>
    <col min="10234" max="10234" width="24.7109375" style="1" customWidth="1"/>
    <col min="10235" max="10235" width="12.7109375" style="1" customWidth="1"/>
    <col min="10236" max="10236" width="2.7109375" style="1" customWidth="1"/>
    <col min="10237" max="10237" width="16.7109375" style="1" customWidth="1"/>
    <col min="10238" max="10238" width="14.7109375" style="1" customWidth="1"/>
    <col min="10239" max="10239" width="12.7109375" style="1" customWidth="1"/>
    <col min="10240" max="10240" width="2.7109375" style="1" customWidth="1"/>
    <col min="10241" max="10241" width="15.7109375" style="1" customWidth="1"/>
    <col min="10242" max="10242" width="1.7109375" style="1" customWidth="1"/>
    <col min="10243" max="10488" width="9.140625" style="1"/>
    <col min="10489" max="10489" width="3.7109375" style="1" customWidth="1"/>
    <col min="10490" max="10490" width="24.7109375" style="1" customWidth="1"/>
    <col min="10491" max="10491" width="12.7109375" style="1" customWidth="1"/>
    <col min="10492" max="10492" width="2.7109375" style="1" customWidth="1"/>
    <col min="10493" max="10493" width="16.7109375" style="1" customWidth="1"/>
    <col min="10494" max="10494" width="14.7109375" style="1" customWidth="1"/>
    <col min="10495" max="10495" width="12.7109375" style="1" customWidth="1"/>
    <col min="10496" max="10496" width="2.7109375" style="1" customWidth="1"/>
    <col min="10497" max="10497" width="15.7109375" style="1" customWidth="1"/>
    <col min="10498" max="10498" width="1.7109375" style="1" customWidth="1"/>
    <col min="10499" max="10744" width="9.140625" style="1"/>
    <col min="10745" max="10745" width="3.7109375" style="1" customWidth="1"/>
    <col min="10746" max="10746" width="24.7109375" style="1" customWidth="1"/>
    <col min="10747" max="10747" width="12.7109375" style="1" customWidth="1"/>
    <col min="10748" max="10748" width="2.7109375" style="1" customWidth="1"/>
    <col min="10749" max="10749" width="16.7109375" style="1" customWidth="1"/>
    <col min="10750" max="10750" width="14.7109375" style="1" customWidth="1"/>
    <col min="10751" max="10751" width="12.7109375" style="1" customWidth="1"/>
    <col min="10752" max="10752" width="2.7109375" style="1" customWidth="1"/>
    <col min="10753" max="10753" width="15.7109375" style="1" customWidth="1"/>
    <col min="10754" max="10754" width="1.7109375" style="1" customWidth="1"/>
    <col min="10755" max="11000" width="9.140625" style="1"/>
    <col min="11001" max="11001" width="3.7109375" style="1" customWidth="1"/>
    <col min="11002" max="11002" width="24.7109375" style="1" customWidth="1"/>
    <col min="11003" max="11003" width="12.7109375" style="1" customWidth="1"/>
    <col min="11004" max="11004" width="2.7109375" style="1" customWidth="1"/>
    <col min="11005" max="11005" width="16.7109375" style="1" customWidth="1"/>
    <col min="11006" max="11006" width="14.7109375" style="1" customWidth="1"/>
    <col min="11007" max="11007" width="12.7109375" style="1" customWidth="1"/>
    <col min="11008" max="11008" width="2.7109375" style="1" customWidth="1"/>
    <col min="11009" max="11009" width="15.7109375" style="1" customWidth="1"/>
    <col min="11010" max="11010" width="1.7109375" style="1" customWidth="1"/>
    <col min="11011" max="11256" width="9.140625" style="1"/>
    <col min="11257" max="11257" width="3.7109375" style="1" customWidth="1"/>
    <col min="11258" max="11258" width="24.7109375" style="1" customWidth="1"/>
    <col min="11259" max="11259" width="12.7109375" style="1" customWidth="1"/>
    <col min="11260" max="11260" width="2.7109375" style="1" customWidth="1"/>
    <col min="11261" max="11261" width="16.7109375" style="1" customWidth="1"/>
    <col min="11262" max="11262" width="14.7109375" style="1" customWidth="1"/>
    <col min="11263" max="11263" width="12.7109375" style="1" customWidth="1"/>
    <col min="11264" max="11264" width="2.7109375" style="1" customWidth="1"/>
    <col min="11265" max="11265" width="15.7109375" style="1" customWidth="1"/>
    <col min="11266" max="11266" width="1.7109375" style="1" customWidth="1"/>
    <col min="11267" max="11512" width="9.140625" style="1"/>
    <col min="11513" max="11513" width="3.7109375" style="1" customWidth="1"/>
    <col min="11514" max="11514" width="24.7109375" style="1" customWidth="1"/>
    <col min="11515" max="11515" width="12.7109375" style="1" customWidth="1"/>
    <col min="11516" max="11516" width="2.7109375" style="1" customWidth="1"/>
    <col min="11517" max="11517" width="16.7109375" style="1" customWidth="1"/>
    <col min="11518" max="11518" width="14.7109375" style="1" customWidth="1"/>
    <col min="11519" max="11519" width="12.7109375" style="1" customWidth="1"/>
    <col min="11520" max="11520" width="2.7109375" style="1" customWidth="1"/>
    <col min="11521" max="11521" width="15.7109375" style="1" customWidth="1"/>
    <col min="11522" max="11522" width="1.7109375" style="1" customWidth="1"/>
    <col min="11523" max="11768" width="9.140625" style="1"/>
    <col min="11769" max="11769" width="3.7109375" style="1" customWidth="1"/>
    <col min="11770" max="11770" width="24.7109375" style="1" customWidth="1"/>
    <col min="11771" max="11771" width="12.7109375" style="1" customWidth="1"/>
    <col min="11772" max="11772" width="2.7109375" style="1" customWidth="1"/>
    <col min="11773" max="11773" width="16.7109375" style="1" customWidth="1"/>
    <col min="11774" max="11774" width="14.7109375" style="1" customWidth="1"/>
    <col min="11775" max="11775" width="12.7109375" style="1" customWidth="1"/>
    <col min="11776" max="11776" width="2.7109375" style="1" customWidth="1"/>
    <col min="11777" max="11777" width="15.7109375" style="1" customWidth="1"/>
    <col min="11778" max="11778" width="1.7109375" style="1" customWidth="1"/>
    <col min="11779" max="12024" width="9.140625" style="1"/>
    <col min="12025" max="12025" width="3.7109375" style="1" customWidth="1"/>
    <col min="12026" max="12026" width="24.7109375" style="1" customWidth="1"/>
    <col min="12027" max="12027" width="12.7109375" style="1" customWidth="1"/>
    <col min="12028" max="12028" width="2.7109375" style="1" customWidth="1"/>
    <col min="12029" max="12029" width="16.7109375" style="1" customWidth="1"/>
    <col min="12030" max="12030" width="14.7109375" style="1" customWidth="1"/>
    <col min="12031" max="12031" width="12.7109375" style="1" customWidth="1"/>
    <col min="12032" max="12032" width="2.7109375" style="1" customWidth="1"/>
    <col min="12033" max="12033" width="15.7109375" style="1" customWidth="1"/>
    <col min="12034" max="12034" width="1.7109375" style="1" customWidth="1"/>
    <col min="12035" max="12280" width="9.140625" style="1"/>
    <col min="12281" max="12281" width="3.7109375" style="1" customWidth="1"/>
    <col min="12282" max="12282" width="24.7109375" style="1" customWidth="1"/>
    <col min="12283" max="12283" width="12.7109375" style="1" customWidth="1"/>
    <col min="12284" max="12284" width="2.7109375" style="1" customWidth="1"/>
    <col min="12285" max="12285" width="16.7109375" style="1" customWidth="1"/>
    <col min="12286" max="12286" width="14.7109375" style="1" customWidth="1"/>
    <col min="12287" max="12287" width="12.7109375" style="1" customWidth="1"/>
    <col min="12288" max="12288" width="2.7109375" style="1" customWidth="1"/>
    <col min="12289" max="12289" width="15.7109375" style="1" customWidth="1"/>
    <col min="12290" max="12290" width="1.7109375" style="1" customWidth="1"/>
    <col min="12291" max="12536" width="9.140625" style="1"/>
    <col min="12537" max="12537" width="3.7109375" style="1" customWidth="1"/>
    <col min="12538" max="12538" width="24.7109375" style="1" customWidth="1"/>
    <col min="12539" max="12539" width="12.7109375" style="1" customWidth="1"/>
    <col min="12540" max="12540" width="2.7109375" style="1" customWidth="1"/>
    <col min="12541" max="12541" width="16.7109375" style="1" customWidth="1"/>
    <col min="12542" max="12542" width="14.7109375" style="1" customWidth="1"/>
    <col min="12543" max="12543" width="12.7109375" style="1" customWidth="1"/>
    <col min="12544" max="12544" width="2.7109375" style="1" customWidth="1"/>
    <col min="12545" max="12545" width="15.7109375" style="1" customWidth="1"/>
    <col min="12546" max="12546" width="1.7109375" style="1" customWidth="1"/>
    <col min="12547" max="12792" width="9.140625" style="1"/>
    <col min="12793" max="12793" width="3.7109375" style="1" customWidth="1"/>
    <col min="12794" max="12794" width="24.7109375" style="1" customWidth="1"/>
    <col min="12795" max="12795" width="12.7109375" style="1" customWidth="1"/>
    <col min="12796" max="12796" width="2.7109375" style="1" customWidth="1"/>
    <col min="12797" max="12797" width="16.7109375" style="1" customWidth="1"/>
    <col min="12798" max="12798" width="14.7109375" style="1" customWidth="1"/>
    <col min="12799" max="12799" width="12.7109375" style="1" customWidth="1"/>
    <col min="12800" max="12800" width="2.7109375" style="1" customWidth="1"/>
    <col min="12801" max="12801" width="15.7109375" style="1" customWidth="1"/>
    <col min="12802" max="12802" width="1.7109375" style="1" customWidth="1"/>
    <col min="12803" max="13048" width="9.140625" style="1"/>
    <col min="13049" max="13049" width="3.7109375" style="1" customWidth="1"/>
    <col min="13050" max="13050" width="24.7109375" style="1" customWidth="1"/>
    <col min="13051" max="13051" width="12.7109375" style="1" customWidth="1"/>
    <col min="13052" max="13052" width="2.7109375" style="1" customWidth="1"/>
    <col min="13053" max="13053" width="16.7109375" style="1" customWidth="1"/>
    <col min="13054" max="13054" width="14.7109375" style="1" customWidth="1"/>
    <col min="13055" max="13055" width="12.7109375" style="1" customWidth="1"/>
    <col min="13056" max="13056" width="2.7109375" style="1" customWidth="1"/>
    <col min="13057" max="13057" width="15.7109375" style="1" customWidth="1"/>
    <col min="13058" max="13058" width="1.7109375" style="1" customWidth="1"/>
    <col min="13059" max="13304" width="9.140625" style="1"/>
    <col min="13305" max="13305" width="3.7109375" style="1" customWidth="1"/>
    <col min="13306" max="13306" width="24.7109375" style="1" customWidth="1"/>
    <col min="13307" max="13307" width="12.7109375" style="1" customWidth="1"/>
    <col min="13308" max="13308" width="2.7109375" style="1" customWidth="1"/>
    <col min="13309" max="13309" width="16.7109375" style="1" customWidth="1"/>
    <col min="13310" max="13310" width="14.7109375" style="1" customWidth="1"/>
    <col min="13311" max="13311" width="12.7109375" style="1" customWidth="1"/>
    <col min="13312" max="13312" width="2.7109375" style="1" customWidth="1"/>
    <col min="13313" max="13313" width="15.7109375" style="1" customWidth="1"/>
    <col min="13314" max="13314" width="1.7109375" style="1" customWidth="1"/>
    <col min="13315" max="13560" width="9.140625" style="1"/>
    <col min="13561" max="13561" width="3.7109375" style="1" customWidth="1"/>
    <col min="13562" max="13562" width="24.7109375" style="1" customWidth="1"/>
    <col min="13563" max="13563" width="12.7109375" style="1" customWidth="1"/>
    <col min="13564" max="13564" width="2.7109375" style="1" customWidth="1"/>
    <col min="13565" max="13565" width="16.7109375" style="1" customWidth="1"/>
    <col min="13566" max="13566" width="14.7109375" style="1" customWidth="1"/>
    <col min="13567" max="13567" width="12.7109375" style="1" customWidth="1"/>
    <col min="13568" max="13568" width="2.7109375" style="1" customWidth="1"/>
    <col min="13569" max="13569" width="15.7109375" style="1" customWidth="1"/>
    <col min="13570" max="13570" width="1.7109375" style="1" customWidth="1"/>
    <col min="13571" max="13816" width="9.140625" style="1"/>
    <col min="13817" max="13817" width="3.7109375" style="1" customWidth="1"/>
    <col min="13818" max="13818" width="24.7109375" style="1" customWidth="1"/>
    <col min="13819" max="13819" width="12.7109375" style="1" customWidth="1"/>
    <col min="13820" max="13820" width="2.7109375" style="1" customWidth="1"/>
    <col min="13821" max="13821" width="16.7109375" style="1" customWidth="1"/>
    <col min="13822" max="13822" width="14.7109375" style="1" customWidth="1"/>
    <col min="13823" max="13823" width="12.7109375" style="1" customWidth="1"/>
    <col min="13824" max="13824" width="2.7109375" style="1" customWidth="1"/>
    <col min="13825" max="13825" width="15.7109375" style="1" customWidth="1"/>
    <col min="13826" max="13826" width="1.7109375" style="1" customWidth="1"/>
    <col min="13827" max="14072" width="9.140625" style="1"/>
    <col min="14073" max="14073" width="3.7109375" style="1" customWidth="1"/>
    <col min="14074" max="14074" width="24.7109375" style="1" customWidth="1"/>
    <col min="14075" max="14075" width="12.7109375" style="1" customWidth="1"/>
    <col min="14076" max="14076" width="2.7109375" style="1" customWidth="1"/>
    <col min="14077" max="14077" width="16.7109375" style="1" customWidth="1"/>
    <col min="14078" max="14078" width="14.7109375" style="1" customWidth="1"/>
    <col min="14079" max="14079" width="12.7109375" style="1" customWidth="1"/>
    <col min="14080" max="14080" width="2.7109375" style="1" customWidth="1"/>
    <col min="14081" max="14081" width="15.7109375" style="1" customWidth="1"/>
    <col min="14082" max="14082" width="1.7109375" style="1" customWidth="1"/>
    <col min="14083" max="14328" width="9.140625" style="1"/>
    <col min="14329" max="14329" width="3.7109375" style="1" customWidth="1"/>
    <col min="14330" max="14330" width="24.7109375" style="1" customWidth="1"/>
    <col min="14331" max="14331" width="12.7109375" style="1" customWidth="1"/>
    <col min="14332" max="14332" width="2.7109375" style="1" customWidth="1"/>
    <col min="14333" max="14333" width="16.7109375" style="1" customWidth="1"/>
    <col min="14334" max="14334" width="14.7109375" style="1" customWidth="1"/>
    <col min="14335" max="14335" width="12.7109375" style="1" customWidth="1"/>
    <col min="14336" max="14336" width="2.7109375" style="1" customWidth="1"/>
    <col min="14337" max="14337" width="15.7109375" style="1" customWidth="1"/>
    <col min="14338" max="14338" width="1.7109375" style="1" customWidth="1"/>
    <col min="14339" max="14584" width="9.140625" style="1"/>
    <col min="14585" max="14585" width="3.7109375" style="1" customWidth="1"/>
    <col min="14586" max="14586" width="24.7109375" style="1" customWidth="1"/>
    <col min="14587" max="14587" width="12.7109375" style="1" customWidth="1"/>
    <col min="14588" max="14588" width="2.7109375" style="1" customWidth="1"/>
    <col min="14589" max="14589" width="16.7109375" style="1" customWidth="1"/>
    <col min="14590" max="14590" width="14.7109375" style="1" customWidth="1"/>
    <col min="14591" max="14591" width="12.7109375" style="1" customWidth="1"/>
    <col min="14592" max="14592" width="2.7109375" style="1" customWidth="1"/>
    <col min="14593" max="14593" width="15.7109375" style="1" customWidth="1"/>
    <col min="14594" max="14594" width="1.7109375" style="1" customWidth="1"/>
    <col min="14595" max="14840" width="9.140625" style="1"/>
    <col min="14841" max="14841" width="3.7109375" style="1" customWidth="1"/>
    <col min="14842" max="14842" width="24.7109375" style="1" customWidth="1"/>
    <col min="14843" max="14843" width="12.7109375" style="1" customWidth="1"/>
    <col min="14844" max="14844" width="2.7109375" style="1" customWidth="1"/>
    <col min="14845" max="14845" width="16.7109375" style="1" customWidth="1"/>
    <col min="14846" max="14846" width="14.7109375" style="1" customWidth="1"/>
    <col min="14847" max="14847" width="12.7109375" style="1" customWidth="1"/>
    <col min="14848" max="14848" width="2.7109375" style="1" customWidth="1"/>
    <col min="14849" max="14849" width="15.7109375" style="1" customWidth="1"/>
    <col min="14850" max="14850" width="1.7109375" style="1" customWidth="1"/>
    <col min="14851" max="15096" width="9.140625" style="1"/>
    <col min="15097" max="15097" width="3.7109375" style="1" customWidth="1"/>
    <col min="15098" max="15098" width="24.7109375" style="1" customWidth="1"/>
    <col min="15099" max="15099" width="12.7109375" style="1" customWidth="1"/>
    <col min="15100" max="15100" width="2.7109375" style="1" customWidth="1"/>
    <col min="15101" max="15101" width="16.7109375" style="1" customWidth="1"/>
    <col min="15102" max="15102" width="14.7109375" style="1" customWidth="1"/>
    <col min="15103" max="15103" width="12.7109375" style="1" customWidth="1"/>
    <col min="15104" max="15104" width="2.7109375" style="1" customWidth="1"/>
    <col min="15105" max="15105" width="15.7109375" style="1" customWidth="1"/>
    <col min="15106" max="15106" width="1.7109375" style="1" customWidth="1"/>
    <col min="15107" max="15352" width="9.140625" style="1"/>
    <col min="15353" max="15353" width="3.7109375" style="1" customWidth="1"/>
    <col min="15354" max="15354" width="24.7109375" style="1" customWidth="1"/>
    <col min="15355" max="15355" width="12.7109375" style="1" customWidth="1"/>
    <col min="15356" max="15356" width="2.7109375" style="1" customWidth="1"/>
    <col min="15357" max="15357" width="16.7109375" style="1" customWidth="1"/>
    <col min="15358" max="15358" width="14.7109375" style="1" customWidth="1"/>
    <col min="15359" max="15359" width="12.7109375" style="1" customWidth="1"/>
    <col min="15360" max="15360" width="2.7109375" style="1" customWidth="1"/>
    <col min="15361" max="15361" width="15.7109375" style="1" customWidth="1"/>
    <col min="15362" max="15362" width="1.7109375" style="1" customWidth="1"/>
    <col min="15363" max="15608" width="9.140625" style="1"/>
    <col min="15609" max="15609" width="3.7109375" style="1" customWidth="1"/>
    <col min="15610" max="15610" width="24.7109375" style="1" customWidth="1"/>
    <col min="15611" max="15611" width="12.7109375" style="1" customWidth="1"/>
    <col min="15612" max="15612" width="2.7109375" style="1" customWidth="1"/>
    <col min="15613" max="15613" width="16.7109375" style="1" customWidth="1"/>
    <col min="15614" max="15614" width="14.7109375" style="1" customWidth="1"/>
    <col min="15615" max="15615" width="12.7109375" style="1" customWidth="1"/>
    <col min="15616" max="15616" width="2.7109375" style="1" customWidth="1"/>
    <col min="15617" max="15617" width="15.7109375" style="1" customWidth="1"/>
    <col min="15618" max="15618" width="1.7109375" style="1" customWidth="1"/>
    <col min="15619" max="15864" width="9.140625" style="1"/>
    <col min="15865" max="15865" width="3.7109375" style="1" customWidth="1"/>
    <col min="15866" max="15866" width="24.7109375" style="1" customWidth="1"/>
    <col min="15867" max="15867" width="12.7109375" style="1" customWidth="1"/>
    <col min="15868" max="15868" width="2.7109375" style="1" customWidth="1"/>
    <col min="15869" max="15869" width="16.7109375" style="1" customWidth="1"/>
    <col min="15870" max="15870" width="14.7109375" style="1" customWidth="1"/>
    <col min="15871" max="15871" width="12.7109375" style="1" customWidth="1"/>
    <col min="15872" max="15872" width="2.7109375" style="1" customWidth="1"/>
    <col min="15873" max="15873" width="15.7109375" style="1" customWidth="1"/>
    <col min="15874" max="15874" width="1.7109375" style="1" customWidth="1"/>
    <col min="15875" max="16120" width="9.140625" style="1"/>
    <col min="16121" max="16121" width="3.7109375" style="1" customWidth="1"/>
    <col min="16122" max="16122" width="24.7109375" style="1" customWidth="1"/>
    <col min="16123" max="16123" width="12.7109375" style="1" customWidth="1"/>
    <col min="16124" max="16124" width="2.7109375" style="1" customWidth="1"/>
    <col min="16125" max="16125" width="16.7109375" style="1" customWidth="1"/>
    <col min="16126" max="16126" width="14.7109375" style="1" customWidth="1"/>
    <col min="16127" max="16127" width="12.7109375" style="1" customWidth="1"/>
    <col min="16128" max="16128" width="2.7109375" style="1" customWidth="1"/>
    <col min="16129" max="16129" width="15.7109375" style="1" customWidth="1"/>
    <col min="16130" max="16130" width="1.7109375" style="1" customWidth="1"/>
    <col min="16131" max="16384" width="9.140625" style="1"/>
  </cols>
  <sheetData>
    <row r="1" spans="1:7" ht="15.95" customHeight="1" x14ac:dyDescent="0.25">
      <c r="A1" s="443" t="str">
        <f>Summary!A1</f>
        <v>SEACOAST CHARTER ACADEMY, INC. -  BUDGET WORKBOOK</v>
      </c>
      <c r="B1" s="444"/>
      <c r="D1" s="206" t="s">
        <v>119</v>
      </c>
    </row>
    <row r="2" spans="1:7" ht="15.95" customHeight="1" x14ac:dyDescent="0.25">
      <c r="A2" s="443" t="str">
        <f>Summary!A3</f>
        <v>FISCAL YEAR 2023-24</v>
      </c>
      <c r="B2" s="444"/>
      <c r="D2" s="186" t="s">
        <v>117</v>
      </c>
    </row>
    <row r="3" spans="1:7" ht="15.95" customHeight="1" x14ac:dyDescent="0.25">
      <c r="A3" s="445"/>
      <c r="B3" s="446"/>
    </row>
    <row r="4" spans="1:7" ht="15" customHeight="1" x14ac:dyDescent="0.25">
      <c r="A4" s="91" t="s">
        <v>471</v>
      </c>
      <c r="B4" s="154" t="s">
        <v>472</v>
      </c>
      <c r="D4" s="29" t="s">
        <v>473</v>
      </c>
    </row>
    <row r="5" spans="1:7" ht="30.75" customHeight="1" x14ac:dyDescent="0.25">
      <c r="A5" s="392" t="s">
        <v>474</v>
      </c>
      <c r="B5" s="332" t="s">
        <v>475</v>
      </c>
      <c r="D5" s="447" t="s">
        <v>476</v>
      </c>
      <c r="E5" s="447"/>
      <c r="F5" s="447"/>
      <c r="G5" s="340"/>
    </row>
    <row r="6" spans="1:7" ht="48" customHeight="1" x14ac:dyDescent="0.25">
      <c r="A6" s="331"/>
      <c r="B6" s="331"/>
      <c r="D6" s="341"/>
      <c r="E6" s="341"/>
      <c r="F6" s="341"/>
      <c r="G6" s="341"/>
    </row>
    <row r="7" spans="1:7" ht="48" customHeight="1" x14ac:dyDescent="0.25">
      <c r="A7" s="331"/>
      <c r="B7" s="331"/>
      <c r="D7" s="76"/>
      <c r="E7" s="76"/>
      <c r="F7" s="76"/>
      <c r="G7" s="76"/>
    </row>
    <row r="8" spans="1:7" ht="48" customHeight="1" x14ac:dyDescent="0.25">
      <c r="A8" s="331"/>
      <c r="B8" s="331"/>
      <c r="D8" s="76"/>
      <c r="E8" s="76"/>
      <c r="F8" s="76"/>
      <c r="G8" s="76"/>
    </row>
    <row r="9" spans="1:7" ht="48" customHeight="1" x14ac:dyDescent="0.25">
      <c r="A9" s="331"/>
      <c r="B9" s="331"/>
      <c r="D9" s="76"/>
      <c r="E9" s="76"/>
      <c r="F9" s="76"/>
      <c r="G9" s="76"/>
    </row>
    <row r="10" spans="1:7" ht="48" customHeight="1" x14ac:dyDescent="0.25">
      <c r="A10" s="331"/>
      <c r="B10" s="331" t="s">
        <v>477</v>
      </c>
      <c r="D10" s="76"/>
      <c r="E10" s="76"/>
      <c r="F10" s="76"/>
      <c r="G10" s="76"/>
    </row>
    <row r="11" spans="1:7" ht="48" customHeight="1" x14ac:dyDescent="0.25">
      <c r="A11" s="331"/>
      <c r="B11" s="331"/>
      <c r="D11" s="76"/>
      <c r="E11" s="76"/>
      <c r="F11" s="76"/>
      <c r="G11" s="76"/>
    </row>
    <row r="12" spans="1:7" ht="48" customHeight="1" x14ac:dyDescent="0.25">
      <c r="A12" s="331"/>
      <c r="B12" s="331"/>
      <c r="D12" s="76"/>
      <c r="E12" s="76"/>
      <c r="F12" s="76"/>
      <c r="G12" s="76"/>
    </row>
    <row r="13" spans="1:7" ht="48" customHeight="1" x14ac:dyDescent="0.25">
      <c r="A13" s="331"/>
      <c r="B13" s="331"/>
      <c r="D13" s="76"/>
      <c r="E13" s="76"/>
      <c r="F13" s="76"/>
      <c r="G13" s="76"/>
    </row>
    <row r="14" spans="1:7" ht="48" customHeight="1" x14ac:dyDescent="0.25">
      <c r="A14" s="331"/>
      <c r="B14" s="331"/>
      <c r="D14" s="76"/>
      <c r="E14" s="76"/>
      <c r="F14" s="76"/>
      <c r="G14" s="76"/>
    </row>
    <row r="15" spans="1:7" ht="48" customHeight="1" x14ac:dyDescent="0.25">
      <c r="A15" s="331"/>
      <c r="B15" s="331"/>
      <c r="D15" s="76"/>
      <c r="E15" s="76"/>
      <c r="F15" s="76"/>
      <c r="G15" s="76"/>
    </row>
    <row r="16" spans="1:7" ht="48" customHeight="1" x14ac:dyDescent="0.25">
      <c r="A16" s="331"/>
      <c r="B16" s="331"/>
      <c r="D16" s="76"/>
      <c r="E16" s="76"/>
      <c r="F16" s="76"/>
      <c r="G16" s="76"/>
    </row>
    <row r="17" spans="1:7" ht="48" customHeight="1" x14ac:dyDescent="0.25">
      <c r="A17" s="331"/>
      <c r="B17" s="331"/>
      <c r="D17" s="76"/>
      <c r="E17" s="76"/>
      <c r="F17" s="76"/>
      <c r="G17" s="76"/>
    </row>
    <row r="18" spans="1:7" ht="48" customHeight="1" x14ac:dyDescent="0.25">
      <c r="A18" s="331"/>
      <c r="B18" s="331"/>
      <c r="D18" s="76"/>
      <c r="E18" s="76"/>
      <c r="F18" s="76"/>
      <c r="G18" s="76"/>
    </row>
    <row r="19" spans="1:7" ht="48" customHeight="1" x14ac:dyDescent="0.25">
      <c r="A19" s="331"/>
      <c r="B19" s="331"/>
      <c r="D19" s="76"/>
      <c r="E19" s="76"/>
      <c r="F19" s="76"/>
      <c r="G19" s="76"/>
    </row>
    <row r="20" spans="1:7" ht="48" customHeight="1" x14ac:dyDescent="0.25">
      <c r="A20" s="331"/>
      <c r="B20" s="331"/>
      <c r="D20" s="76"/>
      <c r="E20" s="76"/>
      <c r="F20" s="76"/>
      <c r="G20" s="76"/>
    </row>
    <row r="21" spans="1:7" ht="48" customHeight="1" x14ac:dyDescent="0.25">
      <c r="A21" s="331"/>
      <c r="B21" s="331"/>
      <c r="D21" s="76"/>
      <c r="E21" s="76"/>
      <c r="F21" s="76"/>
      <c r="G21" s="76"/>
    </row>
    <row r="22" spans="1:7" ht="48" customHeight="1" x14ac:dyDescent="0.25">
      <c r="A22" s="331"/>
      <c r="B22" s="331"/>
      <c r="D22" s="76"/>
      <c r="E22" s="76"/>
      <c r="F22" s="76"/>
      <c r="G22" s="76"/>
    </row>
    <row r="23" spans="1:7" ht="48" customHeight="1" x14ac:dyDescent="0.25">
      <c r="A23" s="331"/>
      <c r="B23" s="331"/>
      <c r="D23" s="76"/>
      <c r="E23" s="76"/>
      <c r="F23" s="76"/>
      <c r="G23" s="76"/>
    </row>
    <row r="24" spans="1:7" ht="48" customHeight="1" x14ac:dyDescent="0.25">
      <c r="A24" s="331"/>
      <c r="B24" s="331"/>
      <c r="D24" s="76"/>
      <c r="E24" s="76"/>
      <c r="F24" s="76"/>
      <c r="G24" s="76"/>
    </row>
    <row r="25" spans="1:7" ht="48" customHeight="1" x14ac:dyDescent="0.25">
      <c r="A25" s="331"/>
      <c r="B25" s="331"/>
      <c r="D25" s="76"/>
      <c r="E25" s="76"/>
      <c r="F25" s="76"/>
      <c r="G25" s="76"/>
    </row>
    <row r="26" spans="1:7" ht="48" customHeight="1" x14ac:dyDescent="0.25">
      <c r="A26" s="331"/>
      <c r="B26" s="331"/>
      <c r="D26" s="76"/>
      <c r="E26" s="76"/>
      <c r="F26" s="76"/>
      <c r="G26" s="76"/>
    </row>
    <row r="27" spans="1:7" ht="48" customHeight="1" x14ac:dyDescent="0.25">
      <c r="A27" s="331"/>
      <c r="B27" s="331"/>
      <c r="D27" s="76"/>
      <c r="E27" s="76"/>
      <c r="F27" s="76"/>
      <c r="G27" s="76"/>
    </row>
    <row r="28" spans="1:7" ht="48" customHeight="1" x14ac:dyDescent="0.25">
      <c r="A28" s="331"/>
      <c r="B28" s="331"/>
      <c r="D28" s="76"/>
      <c r="E28" s="76"/>
      <c r="F28" s="76"/>
      <c r="G28" s="76"/>
    </row>
    <row r="29" spans="1:7" ht="48" customHeight="1" x14ac:dyDescent="0.25">
      <c r="A29" s="331"/>
      <c r="B29" s="331"/>
      <c r="D29" s="76"/>
      <c r="E29" s="76"/>
      <c r="F29" s="76"/>
      <c r="G29" s="76"/>
    </row>
    <row r="30" spans="1:7" ht="48" customHeight="1" x14ac:dyDescent="0.25">
      <c r="A30" s="331"/>
      <c r="B30" s="331"/>
      <c r="D30" s="76"/>
      <c r="E30" s="76"/>
      <c r="F30" s="76"/>
      <c r="G30" s="76"/>
    </row>
    <row r="31" spans="1:7" ht="48" customHeight="1" x14ac:dyDescent="0.25">
      <c r="A31" s="331"/>
      <c r="B31" s="331"/>
      <c r="D31" s="76"/>
      <c r="E31" s="76"/>
      <c r="F31" s="76"/>
      <c r="G31" s="76"/>
    </row>
    <row r="32" spans="1:7" ht="48" customHeight="1" x14ac:dyDescent="0.25">
      <c r="A32" s="331"/>
      <c r="B32" s="331"/>
      <c r="D32" s="76"/>
      <c r="E32" s="76"/>
      <c r="F32" s="76"/>
      <c r="G32" s="76"/>
    </row>
    <row r="33" spans="1:7" ht="48" customHeight="1" x14ac:dyDescent="0.25">
      <c r="A33" s="331"/>
      <c r="B33" s="331"/>
      <c r="D33" s="76"/>
      <c r="E33" s="76"/>
      <c r="F33" s="76"/>
      <c r="G33" s="76"/>
    </row>
    <row r="34" spans="1:7" ht="48" customHeight="1" x14ac:dyDescent="0.25">
      <c r="A34" s="331"/>
      <c r="B34" s="331"/>
      <c r="D34" s="76"/>
      <c r="E34" s="76"/>
      <c r="F34" s="76"/>
      <c r="G34" s="76"/>
    </row>
    <row r="35" spans="1:7" ht="48" customHeight="1" x14ac:dyDescent="0.25">
      <c r="A35" s="331"/>
      <c r="B35" s="331"/>
      <c r="D35" s="76"/>
      <c r="E35" s="76"/>
      <c r="F35" s="76"/>
      <c r="G35" s="76"/>
    </row>
    <row r="36" spans="1:7" ht="48" customHeight="1" x14ac:dyDescent="0.25">
      <c r="A36" s="331"/>
      <c r="B36" s="331"/>
      <c r="D36" s="76"/>
      <c r="E36" s="76"/>
      <c r="F36" s="76"/>
      <c r="G36" s="76"/>
    </row>
    <row r="37" spans="1:7" ht="48" customHeight="1" x14ac:dyDescent="0.25">
      <c r="A37" s="331"/>
      <c r="B37" s="331"/>
      <c r="D37" s="76"/>
      <c r="E37" s="76"/>
      <c r="F37" s="76"/>
      <c r="G37" s="76"/>
    </row>
    <row r="38" spans="1:7" ht="48" customHeight="1" x14ac:dyDescent="0.25">
      <c r="A38" s="331"/>
      <c r="B38" s="331"/>
      <c r="D38" s="76"/>
      <c r="E38" s="76"/>
      <c r="F38" s="76"/>
      <c r="G38" s="76"/>
    </row>
    <row r="39" spans="1:7" ht="48" customHeight="1" x14ac:dyDescent="0.25">
      <c r="A39" s="331"/>
      <c r="B39" s="331"/>
      <c r="D39" s="76"/>
      <c r="E39" s="76"/>
      <c r="F39" s="76"/>
      <c r="G39" s="76"/>
    </row>
    <row r="40" spans="1:7" ht="48" customHeight="1" x14ac:dyDescent="0.25">
      <c r="A40" s="331"/>
      <c r="B40" s="331"/>
      <c r="D40" s="76"/>
      <c r="E40" s="76"/>
      <c r="F40" s="76"/>
      <c r="G40" s="76"/>
    </row>
    <row r="41" spans="1:7" ht="48" customHeight="1" x14ac:dyDescent="0.25">
      <c r="A41" s="331"/>
      <c r="B41" s="331"/>
      <c r="D41" s="76"/>
      <c r="E41" s="76"/>
      <c r="F41" s="76"/>
      <c r="G41" s="76"/>
    </row>
    <row r="42" spans="1:7" ht="48" customHeight="1" x14ac:dyDescent="0.25">
      <c r="A42" s="331"/>
      <c r="B42" s="331"/>
      <c r="D42" s="76"/>
      <c r="E42" s="76"/>
      <c r="F42" s="76"/>
      <c r="G42" s="76"/>
    </row>
    <row r="43" spans="1:7" ht="48" customHeight="1" x14ac:dyDescent="0.25">
      <c r="A43" s="331"/>
      <c r="B43" s="331"/>
      <c r="D43" s="76"/>
      <c r="E43" s="76"/>
      <c r="F43" s="76"/>
      <c r="G43" s="76"/>
    </row>
    <row r="44" spans="1:7" ht="48" customHeight="1" x14ac:dyDescent="0.25">
      <c r="A44" s="331"/>
      <c r="B44" s="331"/>
      <c r="D44" s="76"/>
      <c r="E44" s="76"/>
      <c r="F44" s="76"/>
      <c r="G44" s="76"/>
    </row>
    <row r="45" spans="1:7" ht="48" customHeight="1" x14ac:dyDescent="0.25">
      <c r="A45" s="331"/>
      <c r="B45" s="331"/>
      <c r="D45" s="76"/>
      <c r="E45" s="76"/>
      <c r="F45" s="76"/>
      <c r="G45" s="76"/>
    </row>
    <row r="46" spans="1:7" ht="48" customHeight="1" x14ac:dyDescent="0.25">
      <c r="A46" s="331"/>
      <c r="B46" s="331"/>
      <c r="D46" s="76"/>
      <c r="E46" s="76"/>
      <c r="F46" s="76"/>
      <c r="G46" s="76"/>
    </row>
    <row r="47" spans="1:7" ht="48" customHeight="1" x14ac:dyDescent="0.25">
      <c r="A47" s="331"/>
      <c r="B47" s="331"/>
      <c r="D47" s="76"/>
      <c r="E47" s="76"/>
      <c r="F47" s="76"/>
      <c r="G47" s="76"/>
    </row>
    <row r="48" spans="1:7" ht="48" customHeight="1" x14ac:dyDescent="0.25">
      <c r="A48" s="331"/>
      <c r="B48" s="331"/>
      <c r="D48" s="76"/>
      <c r="E48" s="76"/>
      <c r="F48" s="76"/>
      <c r="G48" s="76"/>
    </row>
    <row r="49" spans="1:7" ht="48" customHeight="1" x14ac:dyDescent="0.25">
      <c r="A49" s="331"/>
      <c r="B49" s="331"/>
      <c r="D49" s="76"/>
      <c r="E49" s="76"/>
      <c r="F49" s="76"/>
      <c r="G49" s="76"/>
    </row>
    <row r="50" spans="1:7" ht="48" customHeight="1" x14ac:dyDescent="0.25">
      <c r="A50" s="331"/>
      <c r="B50" s="331"/>
      <c r="D50" s="76"/>
      <c r="E50" s="76"/>
      <c r="F50" s="76"/>
      <c r="G50" s="76"/>
    </row>
    <row r="51" spans="1:7" ht="48" customHeight="1" x14ac:dyDescent="0.25">
      <c r="A51" s="331"/>
      <c r="B51" s="331"/>
      <c r="D51" s="76"/>
      <c r="E51" s="76"/>
      <c r="F51" s="76"/>
      <c r="G51" s="76"/>
    </row>
    <row r="52" spans="1:7" ht="48" customHeight="1" x14ac:dyDescent="0.25">
      <c r="A52" s="331"/>
      <c r="B52" s="331"/>
      <c r="D52" s="76"/>
      <c r="E52" s="76"/>
      <c r="F52" s="76"/>
      <c r="G52" s="76"/>
    </row>
    <row r="53" spans="1:7" ht="48" customHeight="1" x14ac:dyDescent="0.25">
      <c r="A53" s="331"/>
      <c r="B53" s="331"/>
      <c r="D53" s="76"/>
      <c r="E53" s="76"/>
      <c r="F53" s="76"/>
      <c r="G53" s="76"/>
    </row>
    <row r="54" spans="1:7" ht="48" customHeight="1" x14ac:dyDescent="0.25">
      <c r="A54" s="331"/>
      <c r="B54" s="331"/>
      <c r="D54" s="76"/>
      <c r="E54" s="76"/>
      <c r="F54" s="76"/>
      <c r="G54" s="76"/>
    </row>
    <row r="55" spans="1:7" ht="48" customHeight="1" x14ac:dyDescent="0.25">
      <c r="A55" s="331"/>
      <c r="B55" s="331"/>
      <c r="D55" s="76"/>
      <c r="E55" s="76"/>
      <c r="F55" s="76"/>
      <c r="G55" s="76"/>
    </row>
    <row r="56" spans="1:7" ht="15" customHeight="1" x14ac:dyDescent="0.25">
      <c r="A56" s="95"/>
      <c r="B56" s="185"/>
    </row>
    <row r="57" spans="1:7" ht="15" customHeight="1" x14ac:dyDescent="0.25"/>
  </sheetData>
  <sheetProtection algorithmName="SHA-512" hashValue="Co8Yc8lsQjg1NuXTKzNvACb6ngNy6XoiZCBzvCQ219FJ1c7dK23ZsMkCsPJwGWVzozeRqqlZQaBp+3v1/mnq5Q==" saltValue="6bLWBGd5CJOqdrZezXjbYQ==" spinCount="100000" sheet="1" objects="1" scenarios="1"/>
  <mergeCells count="4">
    <mergeCell ref="A1:B1"/>
    <mergeCell ref="A2:B2"/>
    <mergeCell ref="A3:B3"/>
    <mergeCell ref="D5:F5"/>
  </mergeCells>
  <printOptions horizontalCentered="1"/>
  <pageMargins left="0.5" right="1E-3" top="0.5" bottom="0.5" header="0" footer="0"/>
  <pageSetup scale="58" fitToHeight="2"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XFD189"/>
  <sheetViews>
    <sheetView zoomScaleNormal="100" workbookViewId="0">
      <pane xSplit="2" ySplit="6" topLeftCell="C7" activePane="bottomRight" state="frozen"/>
      <selection pane="topRight" activeCell="A127" sqref="A127:M127"/>
      <selection pane="bottomLeft" activeCell="A127" sqref="A127:M127"/>
      <selection pane="bottomRight" activeCell="K116" sqref="K116"/>
    </sheetView>
  </sheetViews>
  <sheetFormatPr defaultColWidth="9.28515625" defaultRowHeight="15" x14ac:dyDescent="0.25"/>
  <cols>
    <col min="1" max="1" width="5.7109375" style="39" bestFit="1" customWidth="1"/>
    <col min="2" max="2" width="62.7109375" style="1" customWidth="1"/>
    <col min="3" max="3" width="32.42578125" style="1" customWidth="1"/>
    <col min="4" max="4" width="5" style="1" customWidth="1"/>
    <col min="5" max="5" width="22.42578125" style="1" customWidth="1"/>
    <col min="6" max="6" width="6" style="3" bestFit="1" customWidth="1"/>
    <col min="7" max="7" width="20" style="1" customWidth="1"/>
    <col min="8" max="8" width="4.7109375" style="3" bestFit="1" customWidth="1"/>
    <col min="9" max="9" width="14.7109375" style="1" customWidth="1"/>
    <col min="10" max="10" width="3.42578125" style="1" bestFit="1" customWidth="1"/>
    <col min="11" max="11" width="19" style="1" customWidth="1"/>
    <col min="12" max="12" width="3.140625" style="1" customWidth="1"/>
    <col min="13" max="13" width="24.140625" style="1" customWidth="1"/>
    <col min="14" max="14" width="36.42578125" style="231" customWidth="1"/>
    <col min="15" max="15" width="24.42578125" style="76" customWidth="1"/>
    <col min="16" max="54" width="18.42578125" style="76" customWidth="1"/>
    <col min="55" max="16384" width="9.28515625" style="76"/>
  </cols>
  <sheetData>
    <row r="1" spans="1:15" ht="59.25" customHeight="1" x14ac:dyDescent="0.25">
      <c r="B1" s="29" t="s">
        <v>478</v>
      </c>
      <c r="E1" s="456" t="s">
        <v>945</v>
      </c>
      <c r="F1" s="456"/>
      <c r="G1" s="456"/>
      <c r="M1" s="203" t="s">
        <v>114</v>
      </c>
      <c r="N1" s="448" t="s">
        <v>952</v>
      </c>
      <c r="O1" s="449"/>
    </row>
    <row r="2" spans="1:15" ht="13.5" customHeight="1" x14ac:dyDescent="0.25">
      <c r="B2" s="106" t="str">
        <f>Summary!A1</f>
        <v>SEACOAST CHARTER ACADEMY, INC. -  BUDGET WORKBOOK</v>
      </c>
      <c r="C2" s="83"/>
      <c r="E2" s="429"/>
      <c r="F2" s="429"/>
      <c r="G2" s="429"/>
      <c r="H2" s="429"/>
      <c r="I2" s="429"/>
      <c r="J2" s="429"/>
      <c r="K2" s="429"/>
      <c r="M2" s="205" t="s">
        <v>117</v>
      </c>
      <c r="N2" s="449"/>
      <c r="O2" s="449"/>
    </row>
    <row r="3" spans="1:15" ht="14.25" customHeight="1" x14ac:dyDescent="0.25">
      <c r="B3" s="106" t="str">
        <f>Summary!A3</f>
        <v>FISCAL YEAR 2023-24</v>
      </c>
      <c r="C3" s="83"/>
      <c r="E3" s="429"/>
      <c r="F3" s="429"/>
      <c r="G3" s="429"/>
      <c r="H3" s="429"/>
      <c r="I3" s="429"/>
      <c r="J3" s="429"/>
      <c r="K3" s="429"/>
      <c r="M3" s="206" t="s">
        <v>119</v>
      </c>
      <c r="N3" s="449"/>
      <c r="O3" s="449"/>
    </row>
    <row r="4" spans="1:15" ht="15.75" thickBot="1" x14ac:dyDescent="0.3">
      <c r="E4" s="429"/>
      <c r="F4" s="429"/>
      <c r="G4" s="429"/>
      <c r="H4" s="429"/>
      <c r="I4" s="429"/>
      <c r="J4" s="429"/>
      <c r="K4" s="429"/>
      <c r="M4" s="59"/>
    </row>
    <row r="5" spans="1:15" ht="15.75" thickBot="1" x14ac:dyDescent="0.3">
      <c r="A5" s="39" t="s">
        <v>479</v>
      </c>
      <c r="B5" s="39" t="s">
        <v>480</v>
      </c>
      <c r="F5" s="6"/>
      <c r="G5" s="30"/>
      <c r="H5" s="6"/>
      <c r="K5" s="1" t="s">
        <v>477</v>
      </c>
      <c r="M5" s="204" t="s">
        <v>481</v>
      </c>
      <c r="N5" s="86" t="s">
        <v>482</v>
      </c>
    </row>
    <row r="6" spans="1:15" s="77" customFormat="1" ht="60.75" thickBot="1" x14ac:dyDescent="0.3">
      <c r="A6" s="44"/>
      <c r="B6" s="4" t="s">
        <v>483</v>
      </c>
      <c r="C6" s="4" t="s">
        <v>484</v>
      </c>
      <c r="D6" s="1"/>
      <c r="E6" s="4" t="s">
        <v>485</v>
      </c>
      <c r="F6" s="48"/>
      <c r="G6" s="4" t="s">
        <v>486</v>
      </c>
      <c r="H6" s="48"/>
      <c r="I6" s="4" t="s">
        <v>487</v>
      </c>
      <c r="J6" s="1"/>
      <c r="K6" s="4" t="s">
        <v>488</v>
      </c>
      <c r="L6" s="1"/>
      <c r="M6" s="5" t="s">
        <v>489</v>
      </c>
      <c r="N6" s="231"/>
    </row>
    <row r="7" spans="1:15" ht="15.75" thickBot="1" x14ac:dyDescent="0.3">
      <c r="B7" s="7" t="s">
        <v>490</v>
      </c>
      <c r="C7" s="7" t="s">
        <v>491</v>
      </c>
      <c r="D7" s="7"/>
      <c r="E7" s="212" t="s">
        <v>492</v>
      </c>
      <c r="F7" s="7"/>
      <c r="G7" s="7" t="s">
        <v>493</v>
      </c>
      <c r="H7" s="7"/>
      <c r="I7" s="7" t="s">
        <v>494</v>
      </c>
      <c r="J7" s="7"/>
      <c r="K7" s="7" t="s">
        <v>495</v>
      </c>
      <c r="L7" s="54"/>
      <c r="M7" s="8" t="s">
        <v>496</v>
      </c>
      <c r="O7" s="76">
        <f>39+25</f>
        <v>64</v>
      </c>
    </row>
    <row r="8" spans="1:15" x14ac:dyDescent="0.25">
      <c r="A8" s="45"/>
      <c r="B8" s="1" t="s">
        <v>497</v>
      </c>
      <c r="C8" s="107">
        <f>242.37+O8</f>
        <v>264.77</v>
      </c>
      <c r="D8" s="14"/>
      <c r="E8" s="213">
        <v>1.1240000000000001</v>
      </c>
      <c r="F8" s="9"/>
      <c r="G8" s="113">
        <f>ROUND(C8*E8,2)</f>
        <v>297.60000000000002</v>
      </c>
      <c r="H8" s="31" t="s">
        <v>498</v>
      </c>
      <c r="I8" s="214">
        <v>4319.49</v>
      </c>
      <c r="J8" s="53" t="s">
        <v>498</v>
      </c>
      <c r="K8" s="214">
        <v>1.0081</v>
      </c>
      <c r="L8" s="1" t="s">
        <v>499</v>
      </c>
      <c r="M8" s="113">
        <f t="shared" ref="M8:M23" si="0">ROUND(G8*I8*K8,2)</f>
        <v>1295892.6100000001</v>
      </c>
      <c r="N8" s="410">
        <v>0.35</v>
      </c>
      <c r="O8" s="411">
        <f>+N8*$O$7</f>
        <v>22.4</v>
      </c>
    </row>
    <row r="9" spans="1:15" x14ac:dyDescent="0.25">
      <c r="A9" s="45"/>
      <c r="B9" s="1" t="s">
        <v>500</v>
      </c>
      <c r="C9" s="107">
        <f>24.8+O9</f>
        <v>26.336000000000002</v>
      </c>
      <c r="D9" s="14"/>
      <c r="E9" s="213">
        <v>1.1240000000000001</v>
      </c>
      <c r="F9" s="9"/>
      <c r="G9" s="114">
        <f t="shared" ref="G9:G23" si="1">ROUND(C9*E9,2)</f>
        <v>29.6</v>
      </c>
      <c r="H9" s="31" t="s">
        <v>498</v>
      </c>
      <c r="I9" s="214">
        <f>$I$8</f>
        <v>4319.49</v>
      </c>
      <c r="J9" s="53" t="s">
        <v>498</v>
      </c>
      <c r="K9" s="214">
        <f>$K$8</f>
        <v>1.0081</v>
      </c>
      <c r="L9" s="1" t="s">
        <v>499</v>
      </c>
      <c r="M9" s="114">
        <f t="shared" si="0"/>
        <v>128892.54</v>
      </c>
      <c r="N9" s="410">
        <v>2.4E-2</v>
      </c>
      <c r="O9" s="411">
        <f t="shared" ref="O9:O11" si="2">+N9*$O$7</f>
        <v>1.536</v>
      </c>
    </row>
    <row r="10" spans="1:15" x14ac:dyDescent="0.25">
      <c r="A10" s="45"/>
      <c r="B10" s="1" t="s">
        <v>501</v>
      </c>
      <c r="C10" s="107">
        <f>92.33+O10</f>
        <v>100.00999999999999</v>
      </c>
      <c r="D10" s="14"/>
      <c r="E10" s="213">
        <v>1</v>
      </c>
      <c r="F10" s="9"/>
      <c r="G10" s="114">
        <f t="shared" si="1"/>
        <v>100.01</v>
      </c>
      <c r="H10" s="31" t="s">
        <v>498</v>
      </c>
      <c r="I10" s="214">
        <f t="shared" ref="I10:I23" si="3">$I$8</f>
        <v>4319.49</v>
      </c>
      <c r="J10" s="53" t="s">
        <v>498</v>
      </c>
      <c r="K10" s="214">
        <f t="shared" ref="K10:K23" si="4">$K$8</f>
        <v>1.0081</v>
      </c>
      <c r="L10" s="1" t="s">
        <v>499</v>
      </c>
      <c r="M10" s="114">
        <f t="shared" si="0"/>
        <v>435491.33</v>
      </c>
      <c r="N10" s="410">
        <v>0.12</v>
      </c>
      <c r="O10" s="411">
        <f t="shared" si="2"/>
        <v>7.68</v>
      </c>
    </row>
    <row r="11" spans="1:15" x14ac:dyDescent="0.25">
      <c r="B11" s="1" t="s">
        <v>502</v>
      </c>
      <c r="C11" s="107">
        <f>20.8+O11</f>
        <v>21.632000000000001</v>
      </c>
      <c r="D11" s="14"/>
      <c r="E11" s="213">
        <v>1</v>
      </c>
      <c r="F11" s="9"/>
      <c r="G11" s="114">
        <f t="shared" si="1"/>
        <v>21.63</v>
      </c>
      <c r="H11" s="31" t="s">
        <v>498</v>
      </c>
      <c r="I11" s="214">
        <f t="shared" si="3"/>
        <v>4319.49</v>
      </c>
      <c r="J11" s="53" t="s">
        <v>498</v>
      </c>
      <c r="K11" s="214">
        <f t="shared" si="4"/>
        <v>1.0081</v>
      </c>
      <c r="L11" s="1" t="s">
        <v>499</v>
      </c>
      <c r="M11" s="114">
        <f t="shared" si="0"/>
        <v>94187.36</v>
      </c>
      <c r="N11" s="410">
        <v>1.2999999999999999E-2</v>
      </c>
      <c r="O11" s="411">
        <f t="shared" si="2"/>
        <v>0.83199999999999996</v>
      </c>
    </row>
    <row r="12" spans="1:15" x14ac:dyDescent="0.25">
      <c r="B12" s="1" t="s">
        <v>503</v>
      </c>
      <c r="C12" s="107"/>
      <c r="D12" s="14"/>
      <c r="E12" s="213">
        <v>1.012</v>
      </c>
      <c r="F12" s="9"/>
      <c r="G12" s="114">
        <f t="shared" si="1"/>
        <v>0</v>
      </c>
      <c r="H12" s="31" t="s">
        <v>498</v>
      </c>
      <c r="I12" s="214">
        <f t="shared" si="3"/>
        <v>4319.49</v>
      </c>
      <c r="J12" s="53" t="s">
        <v>498</v>
      </c>
      <c r="K12" s="214">
        <f t="shared" si="4"/>
        <v>1.0081</v>
      </c>
      <c r="L12" s="1" t="s">
        <v>499</v>
      </c>
      <c r="M12" s="114">
        <f t="shared" si="0"/>
        <v>0</v>
      </c>
    </row>
    <row r="13" spans="1:15" x14ac:dyDescent="0.25">
      <c r="B13" s="1" t="s">
        <v>504</v>
      </c>
      <c r="C13" s="107"/>
      <c r="D13" s="14"/>
      <c r="E13" s="213">
        <v>1.012</v>
      </c>
      <c r="F13" s="9"/>
      <c r="G13" s="114">
        <f t="shared" si="1"/>
        <v>0</v>
      </c>
      <c r="H13" s="31" t="s">
        <v>498</v>
      </c>
      <c r="I13" s="214">
        <f t="shared" si="3"/>
        <v>4319.49</v>
      </c>
      <c r="J13" s="53" t="s">
        <v>498</v>
      </c>
      <c r="K13" s="214">
        <f t="shared" si="4"/>
        <v>1.0081</v>
      </c>
      <c r="L13" s="1" t="s">
        <v>499</v>
      </c>
      <c r="M13" s="114">
        <f t="shared" si="0"/>
        <v>0</v>
      </c>
    </row>
    <row r="14" spans="1:15" x14ac:dyDescent="0.25">
      <c r="B14" s="1" t="s">
        <v>505</v>
      </c>
      <c r="C14" s="107"/>
      <c r="D14" s="14"/>
      <c r="E14" s="213">
        <v>3.6440000000000001</v>
      </c>
      <c r="F14" s="9"/>
      <c r="G14" s="114">
        <f t="shared" si="1"/>
        <v>0</v>
      </c>
      <c r="H14" s="31" t="s">
        <v>498</v>
      </c>
      <c r="I14" s="214">
        <f t="shared" si="3"/>
        <v>4319.49</v>
      </c>
      <c r="J14" s="53" t="s">
        <v>498</v>
      </c>
      <c r="K14" s="214">
        <f t="shared" si="4"/>
        <v>1.0081</v>
      </c>
      <c r="L14" s="1" t="s">
        <v>499</v>
      </c>
      <c r="M14" s="114">
        <f t="shared" si="0"/>
        <v>0</v>
      </c>
    </row>
    <row r="15" spans="1:15" x14ac:dyDescent="0.25">
      <c r="B15" s="1" t="s">
        <v>506</v>
      </c>
      <c r="C15" s="107"/>
      <c r="D15" s="14"/>
      <c r="E15" s="213">
        <v>3.6440000000000001</v>
      </c>
      <c r="F15" s="9"/>
      <c r="G15" s="114">
        <f>ROUND(C15*E15,2)</f>
        <v>0</v>
      </c>
      <c r="H15" s="31" t="s">
        <v>498</v>
      </c>
      <c r="I15" s="214">
        <f t="shared" si="3"/>
        <v>4319.49</v>
      </c>
      <c r="J15" s="53" t="s">
        <v>498</v>
      </c>
      <c r="K15" s="214">
        <f t="shared" si="4"/>
        <v>1.0081</v>
      </c>
      <c r="L15" s="1" t="s">
        <v>499</v>
      </c>
      <c r="M15" s="114">
        <f>ROUND(G15*I15*K15,2)</f>
        <v>0</v>
      </c>
    </row>
    <row r="16" spans="1:15" x14ac:dyDescent="0.25">
      <c r="B16" s="1" t="s">
        <v>507</v>
      </c>
      <c r="C16" s="107"/>
      <c r="D16" s="14"/>
      <c r="E16" s="213">
        <v>3.6440000000000001</v>
      </c>
      <c r="F16" s="9"/>
      <c r="G16" s="114">
        <f>ROUND(C16*E16,2)</f>
        <v>0</v>
      </c>
      <c r="H16" s="31" t="s">
        <v>498</v>
      </c>
      <c r="I16" s="214">
        <f t="shared" si="3"/>
        <v>4319.49</v>
      </c>
      <c r="J16" s="53" t="s">
        <v>498</v>
      </c>
      <c r="K16" s="214">
        <f t="shared" si="4"/>
        <v>1.0081</v>
      </c>
      <c r="L16" s="1" t="s">
        <v>499</v>
      </c>
      <c r="M16" s="114">
        <f>ROUND(G16*I16*K16,2)</f>
        <v>0</v>
      </c>
    </row>
    <row r="17" spans="1:54" x14ac:dyDescent="0.25">
      <c r="B17" s="1" t="s">
        <v>508</v>
      </c>
      <c r="C17" s="107"/>
      <c r="D17" s="14"/>
      <c r="E17" s="213">
        <v>5.4619999999999997</v>
      </c>
      <c r="F17" s="9"/>
      <c r="G17" s="113">
        <f t="shared" si="1"/>
        <v>0</v>
      </c>
      <c r="H17" s="31" t="s">
        <v>498</v>
      </c>
      <c r="I17" s="214">
        <f t="shared" si="3"/>
        <v>4319.49</v>
      </c>
      <c r="J17" s="53" t="s">
        <v>498</v>
      </c>
      <c r="K17" s="214">
        <f t="shared" si="4"/>
        <v>1.0081</v>
      </c>
      <c r="L17" s="1" t="s">
        <v>499</v>
      </c>
      <c r="M17" s="114">
        <f t="shared" si="0"/>
        <v>0</v>
      </c>
    </row>
    <row r="18" spans="1:54" x14ac:dyDescent="0.25">
      <c r="B18" s="1" t="s">
        <v>509</v>
      </c>
      <c r="C18" s="107"/>
      <c r="D18" s="14"/>
      <c r="E18" s="213">
        <v>5.4619999999999997</v>
      </c>
      <c r="F18" s="9"/>
      <c r="G18" s="113">
        <f>ROUND(C18*E18,2)</f>
        <v>0</v>
      </c>
      <c r="H18" s="31" t="s">
        <v>498</v>
      </c>
      <c r="I18" s="214">
        <f t="shared" si="3"/>
        <v>4319.49</v>
      </c>
      <c r="J18" s="53" t="s">
        <v>498</v>
      </c>
      <c r="K18" s="214">
        <f t="shared" si="4"/>
        <v>1.0081</v>
      </c>
      <c r="L18" s="1" t="s">
        <v>499</v>
      </c>
      <c r="M18" s="114">
        <f>ROUND(G18*I18*K18,2)</f>
        <v>0</v>
      </c>
    </row>
    <row r="19" spans="1:54" x14ac:dyDescent="0.25">
      <c r="B19" s="1" t="s">
        <v>510</v>
      </c>
      <c r="C19" s="107"/>
      <c r="D19" s="14"/>
      <c r="E19" s="213">
        <v>5.4619999999999997</v>
      </c>
      <c r="F19" s="9"/>
      <c r="G19" s="113">
        <f>ROUND(C19*E19,2)</f>
        <v>0</v>
      </c>
      <c r="H19" s="31" t="s">
        <v>498</v>
      </c>
      <c r="I19" s="214">
        <f t="shared" si="3"/>
        <v>4319.49</v>
      </c>
      <c r="J19" s="53" t="s">
        <v>498</v>
      </c>
      <c r="K19" s="214">
        <f t="shared" si="4"/>
        <v>1.0081</v>
      </c>
      <c r="L19" s="1" t="s">
        <v>499</v>
      </c>
      <c r="M19" s="114">
        <f>ROUND(G19*I19*K19,2)</f>
        <v>0</v>
      </c>
    </row>
    <row r="20" spans="1:54" x14ac:dyDescent="0.25">
      <c r="B20" s="1" t="s">
        <v>511</v>
      </c>
      <c r="C20" s="107">
        <f>34+N20</f>
        <v>34.012</v>
      </c>
      <c r="D20" s="14"/>
      <c r="E20" s="213">
        <v>1.1839999999999999</v>
      </c>
      <c r="F20" s="9"/>
      <c r="G20" s="114">
        <f t="shared" si="1"/>
        <v>40.270000000000003</v>
      </c>
      <c r="H20" s="31" t="s">
        <v>498</v>
      </c>
      <c r="I20" s="214">
        <f t="shared" si="3"/>
        <v>4319.49</v>
      </c>
      <c r="J20" s="53" t="s">
        <v>498</v>
      </c>
      <c r="K20" s="214">
        <f t="shared" si="4"/>
        <v>1.0081</v>
      </c>
      <c r="L20" s="1" t="s">
        <v>499</v>
      </c>
      <c r="M20" s="113">
        <f t="shared" si="0"/>
        <v>175354.82</v>
      </c>
      <c r="N20" s="410">
        <v>1.2E-2</v>
      </c>
      <c r="O20" s="411">
        <f t="shared" ref="O20" si="5">+N20*$O$7</f>
        <v>0.76800000000000002</v>
      </c>
    </row>
    <row r="21" spans="1:54" x14ac:dyDescent="0.25">
      <c r="B21" s="1" t="s">
        <v>512</v>
      </c>
      <c r="C21" s="107">
        <f>3.83+N21</f>
        <v>3.8420000000000001</v>
      </c>
      <c r="D21" s="14"/>
      <c r="E21" s="213">
        <v>1.1839999999999999</v>
      </c>
      <c r="F21" s="9"/>
      <c r="G21" s="114">
        <f>ROUND(C21*E21,2)</f>
        <v>4.55</v>
      </c>
      <c r="H21" s="31" t="s">
        <v>498</v>
      </c>
      <c r="I21" s="214">
        <f t="shared" si="3"/>
        <v>4319.49</v>
      </c>
      <c r="J21" s="53" t="s">
        <v>498</v>
      </c>
      <c r="K21" s="214">
        <f t="shared" si="4"/>
        <v>1.0081</v>
      </c>
      <c r="L21" s="1" t="s">
        <v>499</v>
      </c>
      <c r="M21" s="113">
        <f>ROUND(G21*I21*K21,2)</f>
        <v>19812.87</v>
      </c>
      <c r="N21" s="410">
        <v>1.2E-2</v>
      </c>
    </row>
    <row r="22" spans="1:54" x14ac:dyDescent="0.25">
      <c r="B22" s="1" t="s">
        <v>513</v>
      </c>
      <c r="C22" s="107"/>
      <c r="D22" s="14"/>
      <c r="E22" s="213">
        <v>1.1839999999999999</v>
      </c>
      <c r="F22" s="9"/>
      <c r="G22" s="114">
        <f>ROUND(C22*E22,2)</f>
        <v>0</v>
      </c>
      <c r="H22" s="31" t="s">
        <v>498</v>
      </c>
      <c r="I22" s="214">
        <f t="shared" si="3"/>
        <v>4319.49</v>
      </c>
      <c r="J22" s="53" t="s">
        <v>498</v>
      </c>
      <c r="K22" s="214">
        <f t="shared" si="4"/>
        <v>1.0081</v>
      </c>
      <c r="L22" s="1" t="s">
        <v>499</v>
      </c>
      <c r="M22" s="113">
        <f>ROUND(G22*I22*K22,2)</f>
        <v>0</v>
      </c>
    </row>
    <row r="23" spans="1:54" ht="15.75" thickBot="1" x14ac:dyDescent="0.3">
      <c r="B23" s="1" t="s">
        <v>514</v>
      </c>
      <c r="C23" s="107"/>
      <c r="D23" s="14"/>
      <c r="E23" s="213">
        <v>1.012</v>
      </c>
      <c r="F23" s="9"/>
      <c r="G23" s="115">
        <f t="shared" si="1"/>
        <v>0</v>
      </c>
      <c r="H23" s="31" t="s">
        <v>498</v>
      </c>
      <c r="I23" s="214">
        <f t="shared" si="3"/>
        <v>4319.49</v>
      </c>
      <c r="J23" s="53" t="s">
        <v>498</v>
      </c>
      <c r="K23" s="214">
        <f t="shared" si="4"/>
        <v>1.0081</v>
      </c>
      <c r="L23" s="1" t="s">
        <v>499</v>
      </c>
      <c r="M23" s="115">
        <f t="shared" si="0"/>
        <v>0</v>
      </c>
    </row>
    <row r="24" spans="1:54" customFormat="1" ht="15" customHeight="1" x14ac:dyDescent="0.2">
      <c r="A24" s="248"/>
      <c r="B24" s="249" t="s">
        <v>515</v>
      </c>
      <c r="C24" s="250">
        <f>SUM(C8:C23)</f>
        <v>450.60199999999998</v>
      </c>
      <c r="D24" s="251"/>
      <c r="E24" s="252"/>
      <c r="F24" s="249" t="s">
        <v>516</v>
      </c>
      <c r="G24" s="253">
        <f>SUM(G8:G23)</f>
        <v>493.66</v>
      </c>
      <c r="H24" s="251"/>
      <c r="I24" s="252"/>
      <c r="J24" s="252"/>
      <c r="K24" s="249" t="s">
        <v>517</v>
      </c>
      <c r="L24" s="254"/>
      <c r="M24" s="255">
        <f>SUM(M8:M23)</f>
        <v>2149631.5300000003</v>
      </c>
      <c r="N24" s="231"/>
      <c r="O24" s="231"/>
      <c r="P24" s="231"/>
      <c r="Q24" s="231"/>
      <c r="R24" s="231"/>
      <c r="S24" s="395"/>
      <c r="T24" s="231"/>
      <c r="U24" s="231"/>
      <c r="V24" s="395"/>
      <c r="W24" s="396">
        <f>(0)*0.95</f>
        <v>0</v>
      </c>
      <c r="X24" s="231"/>
      <c r="Y24" s="231"/>
      <c r="Z24" s="231"/>
      <c r="AA24" s="231"/>
      <c r="AB24" s="231"/>
      <c r="AC24" s="231"/>
      <c r="AD24" s="231"/>
      <c r="AE24" s="231"/>
      <c r="AF24" s="231"/>
      <c r="AG24" s="231"/>
      <c r="AH24" s="231"/>
      <c r="AI24" s="231"/>
      <c r="AJ24" s="231"/>
      <c r="AK24" s="231"/>
      <c r="AL24" s="231"/>
      <c r="AM24" s="231"/>
      <c r="AN24" s="231"/>
      <c r="AO24" s="231"/>
      <c r="AP24" s="231"/>
      <c r="AQ24" s="231"/>
      <c r="AR24" s="231"/>
      <c r="AS24" s="231"/>
      <c r="AT24" s="231"/>
      <c r="AU24" s="231"/>
      <c r="AV24" s="231"/>
      <c r="AW24" s="231"/>
      <c r="AX24" s="231"/>
      <c r="AY24" s="231"/>
      <c r="AZ24" s="231"/>
      <c r="BA24" s="231"/>
      <c r="BB24" s="231"/>
    </row>
    <row r="25" spans="1:54" customFormat="1" ht="15" customHeight="1" x14ac:dyDescent="0.2">
      <c r="A25" s="257" t="s">
        <v>518</v>
      </c>
      <c r="B25" s="230" t="s">
        <v>519</v>
      </c>
      <c r="C25" s="258"/>
      <c r="D25" s="251"/>
      <c r="E25" s="252"/>
      <c r="F25" s="252"/>
      <c r="G25" s="254" t="s">
        <v>520</v>
      </c>
      <c r="H25" s="251"/>
      <c r="I25" s="252"/>
      <c r="J25" s="252"/>
      <c r="K25" s="259"/>
      <c r="L25" s="254"/>
      <c r="M25" s="260"/>
      <c r="N25" s="231"/>
      <c r="O25" s="231"/>
      <c r="P25" s="231"/>
      <c r="Q25" s="231"/>
      <c r="R25" s="231"/>
      <c r="S25" s="395"/>
      <c r="T25" s="231"/>
      <c r="U25" s="231"/>
      <c r="V25" s="395"/>
      <c r="W25" s="396"/>
      <c r="X25" s="231"/>
      <c r="Y25" s="231"/>
      <c r="Z25" s="231"/>
      <c r="AA25" s="231"/>
      <c r="AB25" s="231"/>
      <c r="AC25" s="231"/>
      <c r="AD25" s="231"/>
      <c r="AE25" s="231"/>
      <c r="AF25" s="231"/>
      <c r="AG25" s="231"/>
      <c r="AH25" s="231"/>
      <c r="AI25" s="231"/>
      <c r="AJ25" s="231"/>
      <c r="AK25" s="231"/>
      <c r="AL25" s="231"/>
      <c r="AM25" s="231"/>
      <c r="AN25" s="231"/>
      <c r="AO25" s="231"/>
      <c r="AP25" s="231"/>
      <c r="AQ25" s="231"/>
      <c r="AR25" s="231"/>
      <c r="AS25" s="231"/>
      <c r="AT25" s="231"/>
      <c r="AU25" s="231"/>
      <c r="AV25" s="231"/>
      <c r="AW25" s="231"/>
      <c r="AX25" s="231"/>
      <c r="AY25" s="231"/>
      <c r="AZ25" s="231"/>
      <c r="BA25" s="231"/>
      <c r="BB25" s="231"/>
    </row>
    <row r="26" spans="1:54" customFormat="1" ht="15" customHeight="1" x14ac:dyDescent="0.2">
      <c r="A26" s="248"/>
      <c r="B26" s="261" t="s">
        <v>521</v>
      </c>
      <c r="C26" s="462" t="s">
        <v>522</v>
      </c>
      <c r="D26" s="462"/>
      <c r="E26" s="462"/>
      <c r="F26" s="252"/>
      <c r="G26" s="283"/>
      <c r="H26" s="251"/>
      <c r="I26" s="262">
        <v>4279.49</v>
      </c>
      <c r="J26" s="252"/>
      <c r="K26" s="262">
        <v>1.0098</v>
      </c>
      <c r="L26" s="254"/>
      <c r="M26" s="263">
        <f t="shared" ref="M26:M31" si="6">ROUND(+G26*I26*K26,2)</f>
        <v>0</v>
      </c>
      <c r="N26" s="231"/>
      <c r="O26" s="231"/>
      <c r="P26" s="231"/>
      <c r="Q26" s="231"/>
      <c r="R26" s="231"/>
      <c r="S26" s="395"/>
      <c r="T26" s="231"/>
      <c r="U26" s="231"/>
      <c r="V26" s="395"/>
      <c r="W26" s="396"/>
      <c r="X26" s="231"/>
      <c r="Y26" s="231"/>
      <c r="Z26" s="231"/>
      <c r="AA26" s="231"/>
      <c r="AB26" s="231"/>
      <c r="AC26" s="231"/>
      <c r="AD26" s="231"/>
      <c r="AE26" s="231"/>
      <c r="AF26" s="231"/>
      <c r="AG26" s="231"/>
      <c r="AH26" s="231"/>
      <c r="AI26" s="231"/>
      <c r="AJ26" s="231"/>
      <c r="AK26" s="231"/>
      <c r="AL26" s="231"/>
      <c r="AM26" s="231"/>
      <c r="AN26" s="231"/>
      <c r="AO26" s="231"/>
      <c r="AP26" s="231"/>
      <c r="AQ26" s="231"/>
      <c r="AR26" s="231"/>
      <c r="AS26" s="231"/>
      <c r="AT26" s="231"/>
      <c r="AU26" s="231"/>
      <c r="AV26" s="231"/>
      <c r="AW26" s="231"/>
      <c r="AX26" s="231"/>
      <c r="AY26" s="231"/>
      <c r="AZ26" s="231"/>
      <c r="BA26" s="231"/>
      <c r="BB26" s="231"/>
    </row>
    <row r="27" spans="1:54" customFormat="1" ht="15" customHeight="1" x14ac:dyDescent="0.2">
      <c r="A27" s="248"/>
      <c r="B27" s="261" t="s">
        <v>523</v>
      </c>
      <c r="C27" s="462"/>
      <c r="D27" s="462"/>
      <c r="E27" s="462"/>
      <c r="F27" s="252"/>
      <c r="G27" s="283"/>
      <c r="H27" s="251"/>
      <c r="I27" s="262">
        <f>$I$26</f>
        <v>4279.49</v>
      </c>
      <c r="J27" s="252"/>
      <c r="K27" s="262">
        <f>$K$26</f>
        <v>1.0098</v>
      </c>
      <c r="L27" s="254"/>
      <c r="M27" s="263">
        <f t="shared" si="6"/>
        <v>0</v>
      </c>
      <c r="N27" s="231"/>
      <c r="O27" s="231"/>
      <c r="P27" s="231"/>
      <c r="Q27" s="231"/>
      <c r="R27" s="231"/>
      <c r="S27" s="395"/>
      <c r="T27" s="231"/>
      <c r="U27" s="231"/>
      <c r="V27" s="395"/>
      <c r="W27" s="396"/>
      <c r="X27" s="231"/>
      <c r="Y27" s="231"/>
      <c r="Z27" s="231"/>
      <c r="AA27" s="231"/>
      <c r="AB27" s="231"/>
      <c r="AC27" s="231"/>
      <c r="AD27" s="231"/>
      <c r="AE27" s="231"/>
      <c r="AF27" s="231"/>
      <c r="AG27" s="231"/>
      <c r="AH27" s="231"/>
      <c r="AI27" s="231"/>
      <c r="AJ27" s="231"/>
      <c r="AK27" s="231"/>
      <c r="AL27" s="231"/>
      <c r="AM27" s="231"/>
      <c r="AN27" s="231"/>
      <c r="AO27" s="231"/>
      <c r="AP27" s="231"/>
      <c r="AQ27" s="231"/>
      <c r="AR27" s="231"/>
      <c r="AS27" s="231"/>
      <c r="AT27" s="231"/>
      <c r="AU27" s="231"/>
      <c r="AV27" s="231"/>
      <c r="AW27" s="231"/>
      <c r="AX27" s="231"/>
      <c r="AY27" s="231"/>
      <c r="AZ27" s="231"/>
      <c r="BA27" s="231"/>
      <c r="BB27" s="231"/>
    </row>
    <row r="28" spans="1:54" customFormat="1" ht="15" customHeight="1" x14ac:dyDescent="0.2">
      <c r="A28" s="248"/>
      <c r="B28" s="261" t="s">
        <v>524</v>
      </c>
      <c r="C28" s="462"/>
      <c r="D28" s="462"/>
      <c r="E28" s="462"/>
      <c r="F28" s="252"/>
      <c r="G28" s="283"/>
      <c r="H28" s="251"/>
      <c r="I28" s="262">
        <f t="shared" ref="I28:I31" si="7">$I$26</f>
        <v>4279.49</v>
      </c>
      <c r="J28" s="252"/>
      <c r="K28" s="262">
        <f t="shared" ref="K28:K31" si="8">$K$26</f>
        <v>1.0098</v>
      </c>
      <c r="L28" s="254"/>
      <c r="M28" s="263">
        <f t="shared" si="6"/>
        <v>0</v>
      </c>
      <c r="N28" s="231"/>
      <c r="O28" s="231"/>
      <c r="P28" s="231"/>
      <c r="Q28" s="231"/>
      <c r="R28" s="231"/>
      <c r="S28" s="395"/>
      <c r="T28" s="231"/>
      <c r="U28" s="231"/>
      <c r="V28" s="395"/>
      <c r="W28" s="396"/>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1"/>
      <c r="AY28" s="231"/>
      <c r="AZ28" s="231"/>
      <c r="BA28" s="231"/>
      <c r="BB28" s="231"/>
    </row>
    <row r="29" spans="1:54" customFormat="1" ht="15" customHeight="1" x14ac:dyDescent="0.2">
      <c r="A29" s="248"/>
      <c r="B29" s="261" t="s">
        <v>525</v>
      </c>
      <c r="C29" s="462"/>
      <c r="D29" s="462"/>
      <c r="E29" s="462"/>
      <c r="F29" s="252"/>
      <c r="G29" s="283"/>
      <c r="H29" s="251"/>
      <c r="I29" s="262">
        <f t="shared" si="7"/>
        <v>4279.49</v>
      </c>
      <c r="J29" s="252"/>
      <c r="K29" s="262">
        <f t="shared" si="8"/>
        <v>1.0098</v>
      </c>
      <c r="L29" s="254"/>
      <c r="M29" s="263">
        <f t="shared" si="6"/>
        <v>0</v>
      </c>
      <c r="N29" s="231"/>
      <c r="O29" s="231"/>
      <c r="P29" s="231"/>
      <c r="Q29" s="231"/>
      <c r="R29" s="231"/>
      <c r="S29" s="395"/>
      <c r="T29" s="231"/>
      <c r="U29" s="231"/>
      <c r="V29" s="395"/>
      <c r="W29" s="396"/>
      <c r="X29" s="231"/>
      <c r="Y29" s="231"/>
      <c r="Z29" s="231"/>
      <c r="AA29" s="231"/>
      <c r="AB29" s="231"/>
      <c r="AC29" s="231"/>
      <c r="AD29" s="231"/>
      <c r="AE29" s="231"/>
      <c r="AF29" s="231"/>
      <c r="AG29" s="231"/>
      <c r="AH29" s="231"/>
      <c r="AI29" s="231"/>
      <c r="AJ29" s="231"/>
      <c r="AK29" s="231"/>
      <c r="AL29" s="231"/>
      <c r="AM29" s="231"/>
      <c r="AN29" s="231"/>
      <c r="AO29" s="231"/>
      <c r="AP29" s="231"/>
      <c r="AQ29" s="231"/>
      <c r="AR29" s="231"/>
      <c r="AS29" s="231"/>
      <c r="AT29" s="231"/>
      <c r="AU29" s="231"/>
      <c r="AV29" s="231"/>
      <c r="AW29" s="231"/>
      <c r="AX29" s="231"/>
      <c r="AY29" s="231"/>
      <c r="AZ29" s="231"/>
      <c r="BA29" s="231"/>
      <c r="BB29" s="231"/>
    </row>
    <row r="30" spans="1:54" customFormat="1" ht="15" customHeight="1" x14ac:dyDescent="0.2">
      <c r="A30" s="248"/>
      <c r="B30" s="261" t="s">
        <v>526</v>
      </c>
      <c r="C30" s="462"/>
      <c r="D30" s="462"/>
      <c r="E30" s="462"/>
      <c r="F30" s="252"/>
      <c r="G30" s="283"/>
      <c r="H30" s="251"/>
      <c r="I30" s="262">
        <f t="shared" si="7"/>
        <v>4279.49</v>
      </c>
      <c r="J30" s="252"/>
      <c r="K30" s="262">
        <f t="shared" si="8"/>
        <v>1.0098</v>
      </c>
      <c r="L30" s="254"/>
      <c r="M30" s="263">
        <f t="shared" si="6"/>
        <v>0</v>
      </c>
      <c r="N30" s="231"/>
      <c r="O30" s="231"/>
      <c r="P30" s="231"/>
      <c r="Q30" s="231"/>
      <c r="R30" s="231"/>
      <c r="S30" s="395"/>
      <c r="T30" s="231"/>
      <c r="U30" s="231"/>
      <c r="V30" s="395"/>
      <c r="W30" s="396"/>
      <c r="X30" s="231"/>
      <c r="Y30" s="231"/>
      <c r="Z30" s="231"/>
      <c r="AA30" s="231"/>
      <c r="AB30" s="231"/>
      <c r="AC30" s="231"/>
      <c r="AD30" s="231"/>
      <c r="AE30" s="231"/>
      <c r="AF30" s="231"/>
      <c r="AG30" s="231"/>
      <c r="AH30" s="231"/>
      <c r="AI30" s="231"/>
      <c r="AJ30" s="231"/>
      <c r="AK30" s="231"/>
      <c r="AL30" s="231"/>
      <c r="AM30" s="231"/>
      <c r="AN30" s="231"/>
      <c r="AO30" s="231"/>
      <c r="AP30" s="231"/>
      <c r="AQ30" s="231"/>
      <c r="AR30" s="231"/>
      <c r="AS30" s="231"/>
      <c r="AT30" s="231"/>
      <c r="AU30" s="231"/>
      <c r="AV30" s="231"/>
      <c r="AW30" s="231"/>
      <c r="AX30" s="231"/>
      <c r="AY30" s="231"/>
      <c r="AZ30" s="231"/>
      <c r="BA30" s="231"/>
      <c r="BB30" s="231"/>
    </row>
    <row r="31" spans="1:54" customFormat="1" ht="15" customHeight="1" thickBot="1" x14ac:dyDescent="0.25">
      <c r="A31" s="248"/>
      <c r="B31" s="261" t="s">
        <v>527</v>
      </c>
      <c r="C31" s="462"/>
      <c r="D31" s="462"/>
      <c r="E31" s="462"/>
      <c r="F31" s="252"/>
      <c r="G31" s="284"/>
      <c r="H31" s="251"/>
      <c r="I31" s="262">
        <f t="shared" si="7"/>
        <v>4279.49</v>
      </c>
      <c r="J31" s="252"/>
      <c r="K31" s="262">
        <f t="shared" si="8"/>
        <v>1.0098</v>
      </c>
      <c r="L31" s="254"/>
      <c r="M31" s="264">
        <f t="shared" si="6"/>
        <v>0</v>
      </c>
      <c r="N31" s="231"/>
      <c r="O31" s="231"/>
      <c r="P31" s="231"/>
      <c r="Q31" s="231"/>
      <c r="R31" s="231"/>
      <c r="S31" s="395"/>
      <c r="T31" s="231"/>
      <c r="U31" s="231"/>
      <c r="V31" s="395"/>
      <c r="W31" s="396"/>
      <c r="X31" s="231"/>
      <c r="Y31" s="231"/>
      <c r="Z31" s="231"/>
      <c r="AA31" s="231"/>
      <c r="AB31" s="231"/>
      <c r="AC31" s="231"/>
      <c r="AD31" s="231"/>
      <c r="AE31" s="231"/>
      <c r="AF31" s="231"/>
      <c r="AG31" s="231"/>
      <c r="AH31" s="231"/>
      <c r="AI31" s="231"/>
      <c r="AJ31" s="231"/>
      <c r="AK31" s="231"/>
      <c r="AL31" s="231"/>
      <c r="AM31" s="231"/>
      <c r="AN31" s="231"/>
      <c r="AO31" s="231"/>
      <c r="AP31" s="231"/>
      <c r="AQ31" s="231"/>
      <c r="AR31" s="231"/>
      <c r="AS31" s="231"/>
      <c r="AT31" s="231"/>
      <c r="AU31" s="231"/>
      <c r="AV31" s="231"/>
      <c r="AW31" s="231"/>
      <c r="AX31" s="231"/>
      <c r="AY31" s="231"/>
      <c r="AZ31" s="231"/>
      <c r="BA31" s="231"/>
      <c r="BB31" s="231"/>
    </row>
    <row r="32" spans="1:54" customFormat="1" ht="15" customHeight="1" thickBot="1" x14ac:dyDescent="0.25">
      <c r="A32" s="248"/>
      <c r="B32" s="256"/>
      <c r="C32" s="265"/>
      <c r="D32" s="251"/>
      <c r="E32" s="249"/>
      <c r="F32" s="249" t="s">
        <v>528</v>
      </c>
      <c r="G32" s="266">
        <f>SUM(G26:G31)</f>
        <v>0</v>
      </c>
      <c r="H32" s="251"/>
      <c r="I32" s="252"/>
      <c r="J32" s="252"/>
      <c r="K32" s="249" t="s">
        <v>529</v>
      </c>
      <c r="L32" s="254"/>
      <c r="M32" s="260">
        <f>SUM(M26:M31)</f>
        <v>0</v>
      </c>
      <c r="N32" s="231"/>
      <c r="O32" s="231"/>
      <c r="P32" s="231"/>
      <c r="Q32" s="231"/>
      <c r="R32" s="231"/>
      <c r="S32" s="395"/>
      <c r="T32" s="231"/>
      <c r="U32" s="231"/>
      <c r="V32" s="395"/>
      <c r="W32" s="396"/>
      <c r="X32" s="231"/>
      <c r="Y32" s="231"/>
      <c r="Z32" s="231"/>
      <c r="AA32" s="231"/>
      <c r="AB32" s="231"/>
      <c r="AC32" s="231"/>
      <c r="AD32" s="231"/>
      <c r="AE32" s="231"/>
      <c r="AF32" s="231"/>
      <c r="AG32" s="231"/>
      <c r="AH32" s="231"/>
      <c r="AI32" s="231"/>
      <c r="AJ32" s="231"/>
      <c r="AK32" s="231"/>
      <c r="AL32" s="231"/>
      <c r="AM32" s="231"/>
      <c r="AN32" s="231"/>
      <c r="AO32" s="231"/>
      <c r="AP32" s="231"/>
      <c r="AQ32" s="231"/>
      <c r="AR32" s="231"/>
      <c r="AS32" s="231"/>
      <c r="AT32" s="231"/>
      <c r="AU32" s="231"/>
      <c r="AV32" s="231"/>
      <c r="AW32" s="231"/>
      <c r="AX32" s="231"/>
      <c r="AY32" s="231"/>
      <c r="AZ32" s="231"/>
      <c r="BA32" s="231"/>
      <c r="BB32" s="231"/>
    </row>
    <row r="33" spans="1:54" customFormat="1" ht="15" customHeight="1" thickBot="1" x14ac:dyDescent="0.25">
      <c r="A33" s="248"/>
      <c r="B33" s="256"/>
      <c r="C33" s="265"/>
      <c r="D33" s="251"/>
      <c r="E33" s="249"/>
      <c r="F33" s="249" t="s">
        <v>530</v>
      </c>
      <c r="G33" s="267">
        <f>G24+G32</f>
        <v>493.66</v>
      </c>
      <c r="H33" s="251"/>
      <c r="I33" s="252"/>
      <c r="J33" s="252"/>
      <c r="K33" s="249" t="s">
        <v>531</v>
      </c>
      <c r="L33" s="254"/>
      <c r="M33" s="268">
        <f>M32+M24</f>
        <v>2149631.5300000003</v>
      </c>
      <c r="N33" s="231"/>
      <c r="O33" s="231"/>
      <c r="P33" s="231"/>
      <c r="Q33" s="231"/>
      <c r="R33" s="231"/>
      <c r="S33" s="395"/>
      <c r="T33" s="231"/>
      <c r="U33" s="231"/>
      <c r="V33" s="395"/>
      <c r="W33" s="396"/>
      <c r="X33" s="231"/>
      <c r="Y33" s="231"/>
      <c r="Z33" s="231"/>
      <c r="AA33" s="231"/>
      <c r="AB33" s="231"/>
      <c r="AC33" s="231"/>
      <c r="AD33" s="231"/>
      <c r="AE33" s="231"/>
      <c r="AF33" s="231"/>
      <c r="AG33" s="231"/>
      <c r="AH33" s="231"/>
      <c r="AI33" s="231"/>
      <c r="AJ33" s="231"/>
      <c r="AK33" s="231"/>
      <c r="AL33" s="231"/>
      <c r="AM33" s="231"/>
      <c r="AN33" s="231"/>
      <c r="AO33" s="231"/>
      <c r="AP33" s="231"/>
      <c r="AQ33" s="231"/>
      <c r="AR33" s="231"/>
      <c r="AS33" s="231"/>
      <c r="AT33" s="231"/>
      <c r="AU33" s="231"/>
      <c r="AV33" s="231"/>
      <c r="AW33" s="231"/>
      <c r="AX33" s="231"/>
      <c r="AY33" s="231"/>
      <c r="AZ33" s="231"/>
      <c r="BA33" s="231"/>
      <c r="BB33" s="231"/>
    </row>
    <row r="34" spans="1:54" ht="14.25" customHeight="1" x14ac:dyDescent="0.25">
      <c r="A34" s="37" t="s">
        <v>532</v>
      </c>
      <c r="B34" s="29" t="s">
        <v>533</v>
      </c>
      <c r="C34" s="11"/>
      <c r="D34" s="11"/>
      <c r="G34" s="11"/>
      <c r="K34" s="3"/>
      <c r="M34" s="12"/>
      <c r="O34" s="231"/>
      <c r="P34" s="231"/>
      <c r="Q34" s="231"/>
      <c r="R34" s="231"/>
    </row>
    <row r="35" spans="1:54" s="269" customFormat="1" ht="26.25" customHeight="1" x14ac:dyDescent="0.25">
      <c r="A35" s="76"/>
      <c r="B35" s="451" t="s">
        <v>534</v>
      </c>
      <c r="C35" s="451"/>
      <c r="D35" s="451"/>
      <c r="E35" s="451"/>
      <c r="F35" s="451"/>
      <c r="G35" s="451"/>
      <c r="H35" s="451"/>
      <c r="I35" s="451"/>
      <c r="J35" s="451"/>
      <c r="K35" s="451"/>
      <c r="L35" s="451"/>
      <c r="M35" s="451"/>
      <c r="N35" s="397"/>
      <c r="O35" s="397"/>
      <c r="P35" s="397"/>
      <c r="Q35" s="397"/>
      <c r="R35" s="397"/>
      <c r="S35" s="397"/>
      <c r="T35" s="397"/>
      <c r="U35" s="397"/>
      <c r="V35" s="397"/>
      <c r="W35" s="397"/>
      <c r="X35" s="397"/>
      <c r="Y35" s="397"/>
      <c r="Z35" s="397"/>
      <c r="AA35" s="397"/>
      <c r="AB35" s="397"/>
      <c r="AC35" s="397"/>
      <c r="AD35" s="397"/>
      <c r="AE35" s="397"/>
      <c r="AF35" s="397"/>
      <c r="AG35" s="397"/>
      <c r="AH35" s="397"/>
      <c r="AI35" s="397"/>
      <c r="AJ35" s="397"/>
      <c r="AK35" s="397"/>
      <c r="AL35" s="397"/>
      <c r="AM35" s="397"/>
      <c r="AN35" s="397"/>
      <c r="AO35" s="397"/>
      <c r="AP35" s="397"/>
      <c r="AQ35" s="397"/>
      <c r="AR35" s="397"/>
      <c r="AS35" s="397"/>
      <c r="AT35" s="397"/>
      <c r="AU35" s="397"/>
      <c r="AV35" s="397"/>
      <c r="AW35" s="397"/>
      <c r="AX35" s="397"/>
      <c r="AY35" s="397"/>
      <c r="AZ35" s="397"/>
      <c r="BA35" s="397"/>
      <c r="BB35" s="397"/>
    </row>
    <row r="36" spans="1:54" x14ac:dyDescent="0.25">
      <c r="A36" s="37" t="s">
        <v>535</v>
      </c>
      <c r="B36" s="431" t="s">
        <v>536</v>
      </c>
      <c r="C36" s="3" t="s">
        <v>537</v>
      </c>
      <c r="D36" s="3"/>
      <c r="E36" s="109">
        <v>25.34</v>
      </c>
      <c r="F36" s="31" t="s">
        <v>498</v>
      </c>
      <c r="G36" s="195">
        <v>994</v>
      </c>
      <c r="H36" s="31" t="s">
        <v>499</v>
      </c>
      <c r="I36" s="117">
        <f>ROUND(E36*G36,2)</f>
        <v>25187.96</v>
      </c>
      <c r="J36" s="32"/>
      <c r="K36" s="31"/>
      <c r="M36" s="12"/>
    </row>
    <row r="37" spans="1:54" x14ac:dyDescent="0.25">
      <c r="C37" s="3" t="s">
        <v>538</v>
      </c>
      <c r="D37" s="3"/>
      <c r="E37" s="109">
        <v>1</v>
      </c>
      <c r="F37" s="31" t="s">
        <v>498</v>
      </c>
      <c r="G37" s="195">
        <v>3209</v>
      </c>
      <c r="H37" s="31" t="s">
        <v>499</v>
      </c>
      <c r="I37" s="117">
        <f>ROUND(E37*G37,2)</f>
        <v>3209</v>
      </c>
      <c r="J37" s="32"/>
      <c r="K37" s="31"/>
      <c r="M37" s="12"/>
    </row>
    <row r="38" spans="1:54" ht="15.75" thickBot="1" x14ac:dyDescent="0.3">
      <c r="C38" s="3" t="s">
        <v>539</v>
      </c>
      <c r="D38" s="3"/>
      <c r="E38" s="110"/>
      <c r="F38" s="31" t="s">
        <v>498</v>
      </c>
      <c r="G38" s="195">
        <v>6549</v>
      </c>
      <c r="H38" s="31" t="s">
        <v>499</v>
      </c>
      <c r="I38" s="116">
        <f>ROUND(E38*G38,2)</f>
        <v>0</v>
      </c>
      <c r="J38" s="34"/>
      <c r="K38" s="31"/>
      <c r="M38" s="12"/>
    </row>
    <row r="39" spans="1:54" ht="15.75" thickBot="1" x14ac:dyDescent="0.3">
      <c r="B39" s="460" t="s">
        <v>540</v>
      </c>
      <c r="C39" s="460"/>
      <c r="D39" s="55"/>
      <c r="E39" s="116">
        <f>SUM(E36:E38)</f>
        <v>26.34</v>
      </c>
      <c r="F39" s="41" t="s">
        <v>541</v>
      </c>
      <c r="G39" s="215" t="str">
        <f>IF(C9=E39, "Agrees","Out of Balance")</f>
        <v>Out of Balance</v>
      </c>
      <c r="H39" s="33"/>
      <c r="I39" s="34" t="s">
        <v>542</v>
      </c>
      <c r="J39" s="36"/>
      <c r="K39" s="116">
        <f>SUM(I36:I38)</f>
        <v>28396.959999999999</v>
      </c>
      <c r="M39" s="12"/>
    </row>
    <row r="40" spans="1:54" x14ac:dyDescent="0.25">
      <c r="A40" s="37" t="s">
        <v>543</v>
      </c>
      <c r="B40" s="431" t="s">
        <v>544</v>
      </c>
      <c r="C40" s="3" t="s">
        <v>537</v>
      </c>
      <c r="D40" s="3"/>
      <c r="E40" s="109">
        <v>20.63</v>
      </c>
      <c r="F40" s="31" t="s">
        <v>498</v>
      </c>
      <c r="G40" s="195">
        <v>1114</v>
      </c>
      <c r="H40" s="31" t="s">
        <v>499</v>
      </c>
      <c r="I40" s="118">
        <f>ROUND(E40*G40,2)</f>
        <v>22981.82</v>
      </c>
      <c r="J40" s="34"/>
      <c r="K40" s="23"/>
      <c r="M40" s="12"/>
    </row>
    <row r="41" spans="1:54" x14ac:dyDescent="0.25">
      <c r="B41" s="156"/>
      <c r="C41" s="3" t="s">
        <v>538</v>
      </c>
      <c r="D41" s="3"/>
      <c r="E41" s="109">
        <v>1</v>
      </c>
      <c r="F41" s="31" t="s">
        <v>498</v>
      </c>
      <c r="G41" s="195">
        <v>3330</v>
      </c>
      <c r="H41" s="31" t="s">
        <v>499</v>
      </c>
      <c r="I41" s="118">
        <f>ROUND(E41*G41,2)</f>
        <v>3330</v>
      </c>
      <c r="J41" s="34"/>
      <c r="K41" s="23"/>
      <c r="M41" s="12"/>
    </row>
    <row r="42" spans="1:54" ht="15.75" thickBot="1" x14ac:dyDescent="0.3">
      <c r="B42" s="156"/>
      <c r="C42" s="3" t="s">
        <v>539</v>
      </c>
      <c r="D42" s="3"/>
      <c r="E42" s="110"/>
      <c r="F42" s="31" t="s">
        <v>498</v>
      </c>
      <c r="G42" s="195">
        <v>6669</v>
      </c>
      <c r="H42" s="31" t="s">
        <v>499</v>
      </c>
      <c r="I42" s="116">
        <f>ROUND(E42*G42,2)</f>
        <v>0</v>
      </c>
      <c r="J42" s="34"/>
      <c r="K42" s="23"/>
      <c r="M42" s="12"/>
    </row>
    <row r="43" spans="1:54" ht="15.75" thickBot="1" x14ac:dyDescent="0.3">
      <c r="B43" s="460" t="s">
        <v>545</v>
      </c>
      <c r="C43" s="460"/>
      <c r="D43" s="3"/>
      <c r="E43" s="116">
        <f>SUM(E40:E42)</f>
        <v>21.63</v>
      </c>
      <c r="F43" s="41" t="s">
        <v>541</v>
      </c>
      <c r="G43" s="215" t="str">
        <f>IF(C11=E43, "Agrees","Out of Balance")</f>
        <v>Out of Balance</v>
      </c>
      <c r="H43" s="33"/>
      <c r="I43" s="34" t="s">
        <v>542</v>
      </c>
      <c r="J43" s="36"/>
      <c r="K43" s="116">
        <f>SUM(I40:I42)</f>
        <v>26311.82</v>
      </c>
      <c r="M43" s="12"/>
    </row>
    <row r="44" spans="1:54" x14ac:dyDescent="0.25">
      <c r="A44" s="37" t="s">
        <v>546</v>
      </c>
      <c r="B44" s="431" t="s">
        <v>547</v>
      </c>
      <c r="C44" s="3" t="s">
        <v>537</v>
      </c>
      <c r="D44" s="3"/>
      <c r="E44" s="109"/>
      <c r="F44" s="31" t="s">
        <v>498</v>
      </c>
      <c r="G44" s="195">
        <v>793</v>
      </c>
      <c r="H44" s="31" t="s">
        <v>499</v>
      </c>
      <c r="I44" s="118">
        <f>ROUND(E44*G44,2)</f>
        <v>0</v>
      </c>
      <c r="J44" s="34"/>
      <c r="K44" s="10"/>
      <c r="M44" s="12"/>
    </row>
    <row r="45" spans="1:54" x14ac:dyDescent="0.25">
      <c r="B45" s="156"/>
      <c r="C45" s="3" t="s">
        <v>538</v>
      </c>
      <c r="D45" s="3"/>
      <c r="E45" s="109"/>
      <c r="F45" s="31" t="s">
        <v>498</v>
      </c>
      <c r="G45" s="195">
        <v>3008</v>
      </c>
      <c r="H45" s="31" t="s">
        <v>499</v>
      </c>
      <c r="I45" s="118">
        <f>ROUND(E45*G45,2)</f>
        <v>0</v>
      </c>
      <c r="J45" s="34"/>
      <c r="K45" s="10"/>
      <c r="M45" s="12"/>
    </row>
    <row r="46" spans="1:54" ht="15.75" thickBot="1" x14ac:dyDescent="0.3">
      <c r="B46" s="156"/>
      <c r="C46" s="3" t="s">
        <v>539</v>
      </c>
      <c r="D46" s="3"/>
      <c r="E46" s="110"/>
      <c r="F46" s="31" t="s">
        <v>498</v>
      </c>
      <c r="G46" s="195">
        <v>6348</v>
      </c>
      <c r="H46" s="31" t="s">
        <v>499</v>
      </c>
      <c r="I46" s="116">
        <f>ROUND(E46*G46,2)</f>
        <v>0</v>
      </c>
      <c r="J46" s="34"/>
      <c r="K46" s="10"/>
      <c r="M46" s="12"/>
    </row>
    <row r="47" spans="1:54" ht="15.75" thickBot="1" x14ac:dyDescent="0.3">
      <c r="B47" s="460" t="s">
        <v>548</v>
      </c>
      <c r="C47" s="460"/>
      <c r="D47" s="55"/>
      <c r="E47" s="116">
        <f>SUM(E44:E46)</f>
        <v>0</v>
      </c>
      <c r="F47" s="41" t="s">
        <v>541</v>
      </c>
      <c r="G47" s="215" t="str">
        <f>IF(C13=E47, "Agrees","Out of Balance")</f>
        <v>Agrees</v>
      </c>
      <c r="H47" s="33"/>
      <c r="I47" s="34" t="s">
        <v>542</v>
      </c>
      <c r="J47" s="36"/>
      <c r="K47" s="116">
        <f>SUM(I44:I46)</f>
        <v>0</v>
      </c>
      <c r="M47" s="12"/>
    </row>
    <row r="48" spans="1:54" ht="15.75" thickBot="1" x14ac:dyDescent="0.3">
      <c r="C48" s="156"/>
      <c r="D48" s="156"/>
      <c r="E48" s="34"/>
      <c r="F48" s="33"/>
      <c r="G48" s="35"/>
      <c r="H48" s="33"/>
      <c r="I48" s="34"/>
      <c r="J48" s="34"/>
      <c r="K48" s="58" t="s">
        <v>542</v>
      </c>
      <c r="M48" s="115">
        <f>SUM(K36:K47)</f>
        <v>54708.78</v>
      </c>
    </row>
    <row r="49" spans="1:54" ht="15.75" thickBot="1" x14ac:dyDescent="0.3">
      <c r="B49" s="39"/>
      <c r="E49" s="157"/>
      <c r="F49" s="157"/>
      <c r="G49" s="157"/>
      <c r="H49" s="157" t="s">
        <v>549</v>
      </c>
      <c r="K49" s="55"/>
      <c r="M49" s="115">
        <f>SUM(M33:M48)</f>
        <v>2204340.31</v>
      </c>
    </row>
    <row r="50" spans="1:54" x14ac:dyDescent="0.25">
      <c r="B50" s="23"/>
      <c r="C50" s="23"/>
      <c r="D50" s="23"/>
      <c r="E50" s="23"/>
      <c r="F50" s="31"/>
      <c r="H50" s="31"/>
      <c r="I50" s="19"/>
      <c r="J50" s="19"/>
      <c r="K50" s="13"/>
      <c r="M50" s="21"/>
    </row>
    <row r="51" spans="1:54" x14ac:dyDescent="0.25">
      <c r="A51" s="37" t="s">
        <v>550</v>
      </c>
      <c r="B51" s="23" t="s">
        <v>551</v>
      </c>
      <c r="C51" s="23"/>
      <c r="D51" s="23"/>
      <c r="E51" s="23"/>
      <c r="F51" s="31"/>
      <c r="H51" s="31"/>
      <c r="I51" s="121">
        <f>C24</f>
        <v>450.60199999999998</v>
      </c>
      <c r="J51" s="10"/>
      <c r="K51" s="13"/>
      <c r="M51" s="21"/>
      <c r="O51" s="231"/>
      <c r="P51" s="231"/>
    </row>
    <row r="52" spans="1:54" ht="15.75" thickBot="1" x14ac:dyDescent="0.3">
      <c r="B52" s="50" t="s">
        <v>552</v>
      </c>
      <c r="C52" s="217">
        <v>132228.39000000001</v>
      </c>
      <c r="D52" s="57"/>
      <c r="E52" s="23"/>
      <c r="F52" s="31"/>
      <c r="H52" s="31"/>
      <c r="I52" s="19"/>
      <c r="J52" s="19"/>
      <c r="K52" s="13"/>
      <c r="M52" s="21"/>
      <c r="O52" s="231"/>
      <c r="P52" s="231"/>
    </row>
    <row r="53" spans="1:54" ht="15.75" thickBot="1" x14ac:dyDescent="0.3">
      <c r="B53" s="43"/>
      <c r="C53" s="16"/>
      <c r="D53" s="16"/>
      <c r="E53" s="49" t="s">
        <v>553</v>
      </c>
      <c r="F53" s="41" t="s">
        <v>541</v>
      </c>
      <c r="G53" s="120">
        <f>ROUND(I51/C52,6)</f>
        <v>3.408E-3</v>
      </c>
      <c r="H53" s="15" t="s">
        <v>491</v>
      </c>
      <c r="I53" s="29"/>
      <c r="J53" s="29"/>
      <c r="M53" s="16"/>
      <c r="O53" s="231"/>
      <c r="P53" s="231"/>
    </row>
    <row r="54" spans="1:54" x14ac:dyDescent="0.25">
      <c r="A54" s="37" t="s">
        <v>554</v>
      </c>
      <c r="B54" s="1" t="s">
        <v>555</v>
      </c>
      <c r="E54" s="23"/>
      <c r="F54" s="31"/>
      <c r="G54" s="23"/>
      <c r="H54" s="31"/>
      <c r="I54" s="122">
        <f>G33</f>
        <v>493.66</v>
      </c>
      <c r="J54" s="33"/>
      <c r="K54" s="23"/>
      <c r="M54" s="21"/>
      <c r="O54" s="231"/>
      <c r="P54" s="231"/>
    </row>
    <row r="55" spans="1:54" ht="15.75" thickBot="1" x14ac:dyDescent="0.3">
      <c r="B55" s="50" t="s">
        <v>556</v>
      </c>
      <c r="C55" s="217">
        <v>144748.01</v>
      </c>
      <c r="D55" s="57"/>
      <c r="E55" s="23"/>
      <c r="F55" s="31"/>
      <c r="H55" s="31"/>
      <c r="I55" s="19"/>
      <c r="J55" s="19"/>
      <c r="K55" s="13"/>
      <c r="M55" s="21"/>
      <c r="O55" s="231"/>
      <c r="P55" s="231"/>
    </row>
    <row r="56" spans="1:54" ht="15.75" thickBot="1" x14ac:dyDescent="0.3">
      <c r="B56" s="43"/>
      <c r="C56" s="42"/>
      <c r="D56" s="42"/>
      <c r="E56" s="49" t="s">
        <v>557</v>
      </c>
      <c r="F56" s="41" t="s">
        <v>541</v>
      </c>
      <c r="G56" s="120">
        <f>ROUND(I54/C55,6)</f>
        <v>3.4099999999999998E-3</v>
      </c>
      <c r="H56" s="3" t="s">
        <v>492</v>
      </c>
      <c r="I56" s="29"/>
      <c r="J56" s="29"/>
      <c r="M56" s="16"/>
      <c r="O56" s="231"/>
      <c r="P56" s="231"/>
    </row>
    <row r="57" spans="1:54" x14ac:dyDescent="0.25">
      <c r="K57" s="13"/>
      <c r="M57" s="14"/>
      <c r="O57" s="231"/>
      <c r="P57" s="231"/>
    </row>
    <row r="58" spans="1:54" x14ac:dyDescent="0.25">
      <c r="A58" s="37" t="s">
        <v>558</v>
      </c>
      <c r="B58" s="454" t="s">
        <v>559</v>
      </c>
      <c r="C58" s="454"/>
      <c r="D58" s="431"/>
      <c r="E58" s="218">
        <v>33233207</v>
      </c>
      <c r="F58" s="35" t="s">
        <v>491</v>
      </c>
      <c r="G58" s="31" t="s">
        <v>498</v>
      </c>
      <c r="I58" s="194">
        <f t="shared" ref="I58:I63" si="9">$G$53</f>
        <v>3.408E-3</v>
      </c>
      <c r="J58" s="35" t="s">
        <v>491</v>
      </c>
      <c r="K58" s="31" t="s">
        <v>499</v>
      </c>
      <c r="M58" s="123">
        <f t="shared" ref="M58:M63" si="10">ROUND(E58*I58,2)</f>
        <v>113258.77</v>
      </c>
      <c r="O58" s="231"/>
      <c r="P58" s="231"/>
    </row>
    <row r="59" spans="1:54" x14ac:dyDescent="0.25">
      <c r="A59" s="37" t="s">
        <v>560</v>
      </c>
      <c r="B59" s="454" t="s">
        <v>561</v>
      </c>
      <c r="C59" s="454"/>
      <c r="D59" s="431"/>
      <c r="E59" s="218">
        <v>19647816</v>
      </c>
      <c r="F59" s="3" t="s">
        <v>491</v>
      </c>
      <c r="G59" s="3" t="s">
        <v>498</v>
      </c>
      <c r="I59" s="194">
        <f t="shared" si="9"/>
        <v>3.408E-3</v>
      </c>
      <c r="J59" s="20"/>
      <c r="K59" s="31" t="s">
        <v>499</v>
      </c>
      <c r="M59" s="123">
        <f t="shared" si="10"/>
        <v>66959.759999999995</v>
      </c>
      <c r="O59" s="231"/>
      <c r="P59" s="231"/>
    </row>
    <row r="60" spans="1:54" x14ac:dyDescent="0.25">
      <c r="A60" s="37">
        <v>6</v>
      </c>
      <c r="B60" s="454" t="s">
        <v>562</v>
      </c>
      <c r="C60" s="454"/>
      <c r="D60" s="431"/>
      <c r="E60" s="218">
        <v>132455</v>
      </c>
      <c r="F60" s="15" t="s">
        <v>563</v>
      </c>
      <c r="G60" s="3" t="s">
        <v>498</v>
      </c>
      <c r="I60" s="194">
        <f t="shared" si="9"/>
        <v>3.408E-3</v>
      </c>
      <c r="J60" s="20"/>
      <c r="K60" s="31" t="s">
        <v>499</v>
      </c>
      <c r="M60" s="124">
        <f t="shared" si="10"/>
        <v>451.41</v>
      </c>
      <c r="O60" s="231"/>
      <c r="P60" s="231"/>
    </row>
    <row r="61" spans="1:54" x14ac:dyDescent="0.25">
      <c r="A61" s="37" t="s">
        <v>564</v>
      </c>
      <c r="B61" s="1" t="s">
        <v>565</v>
      </c>
      <c r="C61" s="431"/>
      <c r="D61" s="431"/>
      <c r="E61" s="218">
        <v>8994880</v>
      </c>
      <c r="F61" s="15" t="s">
        <v>491</v>
      </c>
      <c r="G61" s="3" t="s">
        <v>498</v>
      </c>
      <c r="H61" s="15"/>
      <c r="I61" s="194">
        <f t="shared" si="9"/>
        <v>3.408E-3</v>
      </c>
      <c r="J61" s="20"/>
      <c r="K61" s="31" t="s">
        <v>499</v>
      </c>
      <c r="M61" s="123">
        <f t="shared" si="10"/>
        <v>30654.55</v>
      </c>
      <c r="O61" s="231"/>
      <c r="P61" s="231"/>
      <c r="Q61" s="231"/>
    </row>
    <row r="62" spans="1:54" x14ac:dyDescent="0.25">
      <c r="A62" s="37" t="s">
        <v>566</v>
      </c>
      <c r="B62" s="155" t="s">
        <v>567</v>
      </c>
      <c r="C62" s="155">
        <f>10314207-159010</f>
        <v>10155197</v>
      </c>
      <c r="D62" s="155"/>
      <c r="E62" s="218">
        <v>10155197</v>
      </c>
      <c r="F62" s="15" t="s">
        <v>491</v>
      </c>
      <c r="G62" s="3" t="s">
        <v>498</v>
      </c>
      <c r="H62" s="15"/>
      <c r="I62" s="194">
        <f t="shared" si="9"/>
        <v>3.408E-3</v>
      </c>
      <c r="J62" s="20"/>
      <c r="K62" s="31" t="s">
        <v>499</v>
      </c>
      <c r="M62" s="123">
        <f t="shared" si="10"/>
        <v>34608.910000000003</v>
      </c>
      <c r="O62" s="231"/>
      <c r="P62" s="231"/>
      <c r="Q62" s="231"/>
    </row>
    <row r="63" spans="1:54" x14ac:dyDescent="0.25">
      <c r="A63" s="37" t="s">
        <v>568</v>
      </c>
      <c r="B63" s="155" t="s">
        <v>569</v>
      </c>
      <c r="C63" s="430">
        <f>E62+E63</f>
        <v>10314207</v>
      </c>
      <c r="D63" s="155"/>
      <c r="E63" s="218">
        <v>159010</v>
      </c>
      <c r="F63" s="15" t="s">
        <v>491</v>
      </c>
      <c r="G63" s="3" t="s">
        <v>498</v>
      </c>
      <c r="H63" s="15"/>
      <c r="I63" s="194">
        <f t="shared" si="9"/>
        <v>3.408E-3</v>
      </c>
      <c r="J63" s="20"/>
      <c r="K63" s="31" t="s">
        <v>499</v>
      </c>
      <c r="M63" s="123">
        <f t="shared" si="10"/>
        <v>541.91</v>
      </c>
      <c r="O63" s="231"/>
      <c r="P63" s="231"/>
      <c r="Q63" s="231"/>
    </row>
    <row r="64" spans="1:54" s="1" customFormat="1" x14ac:dyDescent="0.25">
      <c r="A64" s="197" t="s">
        <v>570</v>
      </c>
      <c r="B64" s="220" t="s">
        <v>571</v>
      </c>
      <c r="C64" s="220"/>
      <c r="D64" s="220"/>
      <c r="E64" s="219">
        <v>398697</v>
      </c>
      <c r="F64" s="66" t="s">
        <v>494</v>
      </c>
      <c r="G64" s="62"/>
      <c r="H64" s="66"/>
      <c r="I64" s="221"/>
      <c r="J64" s="67"/>
      <c r="K64" s="198"/>
      <c r="L64" s="61"/>
      <c r="M64" s="222"/>
      <c r="N64" s="231"/>
      <c r="O64" s="231"/>
      <c r="P64" s="231"/>
      <c r="Q64" s="231"/>
      <c r="R64" s="76"/>
      <c r="S64" s="76"/>
      <c r="T64" s="76"/>
      <c r="U64" s="76"/>
      <c r="V64" s="76"/>
      <c r="W64" s="76"/>
      <c r="X64" s="76"/>
      <c r="Y64" s="76"/>
      <c r="Z64" s="76"/>
      <c r="AA64" s="76"/>
      <c r="AB64" s="76"/>
      <c r="AC64" s="76"/>
      <c r="AD64" s="76"/>
      <c r="AE64" s="76"/>
      <c r="AF64" s="76"/>
      <c r="AG64" s="76"/>
      <c r="AH64" s="76"/>
      <c r="AI64" s="76"/>
      <c r="AJ64" s="76"/>
      <c r="AK64" s="76"/>
      <c r="AL64" s="76"/>
      <c r="AM64" s="76"/>
      <c r="AN64" s="76"/>
      <c r="AO64" s="76"/>
      <c r="AP64" s="76"/>
      <c r="AQ64" s="76"/>
      <c r="AR64" s="76"/>
      <c r="AS64" s="76"/>
      <c r="AT64" s="76"/>
      <c r="AU64" s="76"/>
      <c r="AV64" s="76"/>
      <c r="AW64" s="76"/>
      <c r="AX64" s="76"/>
      <c r="AY64" s="76"/>
      <c r="AZ64" s="76"/>
      <c r="BA64" s="76"/>
      <c r="BB64" s="76"/>
    </row>
    <row r="65" spans="1:54" s="1" customFormat="1" x14ac:dyDescent="0.25">
      <c r="A65" s="37" t="s">
        <v>572</v>
      </c>
      <c r="B65" s="155" t="s">
        <v>573</v>
      </c>
      <c r="C65" s="155"/>
      <c r="D65" s="155"/>
      <c r="E65" s="243">
        <v>167221</v>
      </c>
      <c r="F65" s="15" t="s">
        <v>491</v>
      </c>
      <c r="G65" s="3" t="s">
        <v>498</v>
      </c>
      <c r="H65" s="15"/>
      <c r="I65" s="246">
        <f>ROUND(((C9+C11+C13+C14+C15+C16+C17+C18+C19)-((0+0)/2))/C52,6)</f>
        <v>3.6299999999999999E-4</v>
      </c>
      <c r="J65" s="20"/>
      <c r="K65" s="53"/>
      <c r="M65" s="123">
        <f>ROUND(E65*I65,2)</f>
        <v>60.7</v>
      </c>
      <c r="N65" s="231"/>
      <c r="O65" s="231"/>
      <c r="P65" s="231"/>
      <c r="Q65" s="231"/>
      <c r="R65" s="76"/>
      <c r="S65" s="76"/>
      <c r="T65" s="76"/>
      <c r="U65" s="76"/>
      <c r="V65" s="76"/>
      <c r="W65" s="76"/>
      <c r="X65" s="76"/>
      <c r="Y65" s="76"/>
      <c r="Z65" s="76"/>
      <c r="AA65" s="76"/>
      <c r="AB65" s="76"/>
      <c r="AC65" s="76"/>
      <c r="AD65" s="76"/>
      <c r="AE65" s="76"/>
      <c r="AF65" s="76"/>
      <c r="AG65" s="76"/>
      <c r="AH65" s="76"/>
      <c r="AI65" s="76"/>
      <c r="AJ65" s="76"/>
      <c r="AK65" s="76"/>
      <c r="AL65" s="76"/>
      <c r="AM65" s="76"/>
      <c r="AN65" s="76"/>
      <c r="AO65" s="76"/>
      <c r="AP65" s="76"/>
      <c r="AQ65" s="76"/>
      <c r="AR65" s="76"/>
      <c r="AS65" s="76"/>
      <c r="AT65" s="76"/>
      <c r="AU65" s="76"/>
      <c r="AV65" s="76"/>
      <c r="AW65" s="76"/>
      <c r="AX65" s="76"/>
      <c r="AY65" s="76"/>
      <c r="AZ65" s="76"/>
      <c r="BA65" s="76"/>
      <c r="BB65" s="76"/>
    </row>
    <row r="66" spans="1:54" x14ac:dyDescent="0.25">
      <c r="E66" s="245"/>
      <c r="F66" s="15" t="s">
        <v>477</v>
      </c>
      <c r="G66" s="3"/>
      <c r="H66" s="15"/>
      <c r="I66" s="247" t="s">
        <v>574</v>
      </c>
      <c r="J66" s="20"/>
      <c r="K66" s="31"/>
      <c r="M66" s="244"/>
      <c r="O66" s="231"/>
      <c r="P66" s="231"/>
      <c r="Q66" s="231"/>
    </row>
    <row r="67" spans="1:54" x14ac:dyDescent="0.25">
      <c r="A67" s="37" t="s">
        <v>575</v>
      </c>
      <c r="B67" s="454" t="s">
        <v>576</v>
      </c>
      <c r="C67" s="454"/>
      <c r="D67" s="431"/>
      <c r="E67" s="218">
        <v>4397933</v>
      </c>
      <c r="F67" s="3" t="s">
        <v>491</v>
      </c>
      <c r="G67" s="3" t="s">
        <v>498</v>
      </c>
      <c r="I67" s="194">
        <f t="shared" ref="I67:I68" si="11">$G$53</f>
        <v>3.408E-3</v>
      </c>
      <c r="J67" s="20"/>
      <c r="K67" s="31" t="s">
        <v>499</v>
      </c>
      <c r="M67" s="123">
        <f>ROUND(E67*I67,2)</f>
        <v>14988.16</v>
      </c>
      <c r="O67" s="231"/>
      <c r="P67" s="231"/>
    </row>
    <row r="68" spans="1:54" x14ac:dyDescent="0.25">
      <c r="A68" s="37" t="s">
        <v>577</v>
      </c>
      <c r="B68" s="155" t="s">
        <v>578</v>
      </c>
      <c r="C68" s="155"/>
      <c r="D68" s="155"/>
      <c r="E68" s="218">
        <v>1129737</v>
      </c>
      <c r="F68" s="3" t="s">
        <v>491</v>
      </c>
      <c r="G68" s="22" t="s">
        <v>498</v>
      </c>
      <c r="H68" s="22"/>
      <c r="I68" s="194">
        <f t="shared" si="11"/>
        <v>3.408E-3</v>
      </c>
      <c r="J68" s="20"/>
      <c r="K68" s="31" t="s">
        <v>499</v>
      </c>
      <c r="M68" s="123">
        <f>ROUND(E68*I68,2)</f>
        <v>3850.14</v>
      </c>
      <c r="O68" s="231"/>
      <c r="P68" s="231"/>
    </row>
    <row r="69" spans="1:54" x14ac:dyDescent="0.25">
      <c r="A69" s="37" t="s">
        <v>477</v>
      </c>
      <c r="B69" s="29" t="s">
        <v>579</v>
      </c>
      <c r="E69" s="15"/>
      <c r="F69" s="15"/>
      <c r="H69" s="15"/>
      <c r="I69" s="20"/>
      <c r="J69" s="20"/>
      <c r="K69" s="13"/>
      <c r="M69" s="12"/>
      <c r="O69" s="231"/>
      <c r="P69" s="231"/>
      <c r="Q69" s="231"/>
    </row>
    <row r="70" spans="1:54" x14ac:dyDescent="0.25">
      <c r="A70" s="162" t="s">
        <v>477</v>
      </c>
      <c r="B70" s="60" t="s">
        <v>580</v>
      </c>
      <c r="C70" s="61"/>
      <c r="D70" s="61"/>
      <c r="E70" s="62"/>
      <c r="F70" s="62"/>
      <c r="G70" s="61"/>
      <c r="H70" s="62"/>
      <c r="I70" s="62"/>
      <c r="J70" s="62"/>
      <c r="K70" s="63"/>
      <c r="L70" s="61"/>
      <c r="M70" s="64"/>
      <c r="O70" s="231"/>
      <c r="P70" s="409"/>
    </row>
    <row r="71" spans="1:54" x14ac:dyDescent="0.25">
      <c r="A71" s="197" t="s">
        <v>581</v>
      </c>
      <c r="B71" s="61" t="s">
        <v>582</v>
      </c>
      <c r="C71" s="61"/>
      <c r="D71" s="61"/>
      <c r="E71" s="65">
        <v>0</v>
      </c>
      <c r="F71" s="66" t="s">
        <v>492</v>
      </c>
      <c r="G71" s="62" t="s">
        <v>498</v>
      </c>
      <c r="H71" s="66"/>
      <c r="I71" s="67"/>
      <c r="J71" s="67"/>
      <c r="K71" s="68" t="s">
        <v>499</v>
      </c>
      <c r="L71" s="61"/>
      <c r="M71" s="69">
        <f>ROUND(E71*I71,2)</f>
        <v>0</v>
      </c>
      <c r="O71" s="231"/>
      <c r="P71" s="231"/>
    </row>
    <row r="72" spans="1:54" x14ac:dyDescent="0.25">
      <c r="A72" s="197" t="s">
        <v>583</v>
      </c>
      <c r="B72" s="61" t="s">
        <v>584</v>
      </c>
      <c r="C72" s="61"/>
      <c r="D72" s="61"/>
      <c r="E72" s="65">
        <v>0</v>
      </c>
      <c r="F72" s="66" t="s">
        <v>492</v>
      </c>
      <c r="G72" s="62" t="s">
        <v>498</v>
      </c>
      <c r="H72" s="66"/>
      <c r="I72" s="67"/>
      <c r="J72" s="67"/>
      <c r="K72" s="68" t="s">
        <v>499</v>
      </c>
      <c r="L72" s="61"/>
      <c r="M72" s="69">
        <f>ROUND(E72*I72,2)</f>
        <v>0</v>
      </c>
      <c r="O72" s="231"/>
      <c r="P72" s="231"/>
    </row>
    <row r="73" spans="1:54" x14ac:dyDescent="0.25">
      <c r="B73" s="29" t="s">
        <v>585</v>
      </c>
      <c r="C73" s="431"/>
      <c r="D73" s="431"/>
      <c r="E73" s="23"/>
      <c r="F73" s="15"/>
      <c r="H73" s="15"/>
      <c r="I73" s="20"/>
      <c r="J73" s="20"/>
      <c r="K73" s="23"/>
      <c r="M73" s="21"/>
      <c r="O73" s="231"/>
      <c r="P73" s="231"/>
    </row>
    <row r="74" spans="1:54" ht="30" customHeight="1" x14ac:dyDescent="0.25">
      <c r="A74" s="37" t="s">
        <v>586</v>
      </c>
      <c r="B74" s="461" t="s">
        <v>587</v>
      </c>
      <c r="C74" s="461"/>
      <c r="E74" s="218">
        <v>5675073</v>
      </c>
      <c r="F74" s="3" t="s">
        <v>492</v>
      </c>
      <c r="G74" s="3" t="s">
        <v>498</v>
      </c>
      <c r="I74" s="194">
        <f>$G$56</f>
        <v>3.4099999999999998E-3</v>
      </c>
      <c r="J74" s="53"/>
      <c r="K74" s="53" t="s">
        <v>499</v>
      </c>
      <c r="M74" s="123">
        <f>ROUND(E74*I74,2)</f>
        <v>19352</v>
      </c>
    </row>
    <row r="75" spans="1:54" ht="16.5" customHeight="1" x14ac:dyDescent="0.25">
      <c r="A75" s="37">
        <v>14</v>
      </c>
      <c r="B75" s="436" t="s">
        <v>946</v>
      </c>
      <c r="C75" s="436"/>
      <c r="E75" s="218">
        <v>22882871</v>
      </c>
      <c r="G75" s="3" t="s">
        <v>498</v>
      </c>
      <c r="I75" s="194">
        <f>$G$56</f>
        <v>3.4099999999999998E-3</v>
      </c>
      <c r="J75" s="53"/>
      <c r="K75" s="53" t="s">
        <v>499</v>
      </c>
      <c r="M75" s="123">
        <f>ROUND(E75*I75,2)</f>
        <v>78030.59</v>
      </c>
    </row>
    <row r="76" spans="1:54" x14ac:dyDescent="0.25">
      <c r="A76" s="37" t="s">
        <v>947</v>
      </c>
      <c r="B76" s="454" t="s">
        <v>589</v>
      </c>
      <c r="C76" s="454"/>
      <c r="D76" s="431"/>
      <c r="E76" s="218">
        <v>57147414</v>
      </c>
      <c r="F76" s="3" t="s">
        <v>492</v>
      </c>
      <c r="G76" s="3" t="s">
        <v>498</v>
      </c>
      <c r="I76" s="194">
        <f>$G$56</f>
        <v>3.4099999999999998E-3</v>
      </c>
      <c r="J76" s="20"/>
      <c r="K76" s="31" t="s">
        <v>499</v>
      </c>
      <c r="M76" s="123">
        <f>ROUND(E76*I76,2)</f>
        <v>194872.68</v>
      </c>
      <c r="O76" s="231"/>
      <c r="P76" s="231"/>
    </row>
    <row r="77" spans="1:54" x14ac:dyDescent="0.25">
      <c r="A77" s="37" t="s">
        <v>590</v>
      </c>
      <c r="B77" s="155" t="s">
        <v>591</v>
      </c>
      <c r="C77" s="155"/>
      <c r="D77" s="155"/>
      <c r="E77" s="427">
        <v>0</v>
      </c>
      <c r="F77" s="22" t="s">
        <v>492</v>
      </c>
      <c r="G77" s="22" t="s">
        <v>498</v>
      </c>
      <c r="H77" s="22"/>
      <c r="I77" s="194">
        <f>$G$56</f>
        <v>3.4099999999999998E-3</v>
      </c>
      <c r="J77" s="20"/>
      <c r="K77" s="31" t="s">
        <v>499</v>
      </c>
      <c r="M77" s="123">
        <f>ROUND(E77*I77,2)</f>
        <v>0</v>
      </c>
      <c r="O77" s="231"/>
      <c r="P77" s="231"/>
    </row>
    <row r="78" spans="1:54" x14ac:dyDescent="0.25">
      <c r="A78" s="39" t="s">
        <v>592</v>
      </c>
      <c r="B78" s="155" t="s">
        <v>593</v>
      </c>
      <c r="C78" s="155"/>
      <c r="D78" s="155"/>
      <c r="E78" s="218">
        <v>5</v>
      </c>
      <c r="F78" s="3" t="s">
        <v>477</v>
      </c>
      <c r="G78" s="3" t="s">
        <v>498</v>
      </c>
      <c r="I78" s="281">
        <f>C24</f>
        <v>450.60199999999998</v>
      </c>
      <c r="J78" s="20"/>
      <c r="K78" s="31" t="s">
        <v>499</v>
      </c>
      <c r="M78" s="123">
        <f>ROUND(E78*I78,2)</f>
        <v>2253.0100000000002</v>
      </c>
      <c r="O78" s="231"/>
      <c r="P78" s="231"/>
    </row>
    <row r="79" spans="1:54" x14ac:dyDescent="0.25">
      <c r="A79" s="37" t="s">
        <v>594</v>
      </c>
      <c r="B79" s="155" t="s">
        <v>595</v>
      </c>
      <c r="C79" s="155"/>
      <c r="D79" s="155"/>
      <c r="E79" s="218">
        <v>133265</v>
      </c>
      <c r="F79" s="3" t="s">
        <v>492</v>
      </c>
      <c r="G79" s="3" t="s">
        <v>498</v>
      </c>
      <c r="I79" s="194">
        <f>$G$56</f>
        <v>3.4099999999999998E-3</v>
      </c>
      <c r="J79" s="20"/>
      <c r="K79" s="31" t="s">
        <v>499</v>
      </c>
      <c r="M79" s="123">
        <f>ROUND(E79*I79,2)-M78</f>
        <v>-1798.5800000000002</v>
      </c>
      <c r="O79" s="231"/>
      <c r="P79" s="231"/>
    </row>
    <row r="80" spans="1:54" ht="15.75" x14ac:dyDescent="0.25">
      <c r="A80" s="37" t="s">
        <v>596</v>
      </c>
      <c r="B80" s="1" t="s">
        <v>597</v>
      </c>
      <c r="C80" s="428">
        <v>1301.57</v>
      </c>
      <c r="D80" s="431"/>
      <c r="E80" s="233">
        <f>G8+G9+G14+G17+G20</f>
        <v>367.47</v>
      </c>
      <c r="F80" s="3" t="s">
        <v>492</v>
      </c>
      <c r="G80" s="31" t="s">
        <v>498</v>
      </c>
      <c r="H80" s="31"/>
      <c r="I80" s="216">
        <f>C80*K8</f>
        <v>1312.112717</v>
      </c>
      <c r="J80" s="16"/>
      <c r="K80" s="31" t="s">
        <v>499</v>
      </c>
      <c r="M80" s="123">
        <f>ROUND(E80*I80,2)</f>
        <v>482162.06</v>
      </c>
      <c r="O80" s="231"/>
      <c r="P80" s="231"/>
    </row>
    <row r="81" spans="1:54" ht="15.75" x14ac:dyDescent="0.25">
      <c r="A81" s="37"/>
      <c r="B81" s="1" t="s">
        <v>598</v>
      </c>
      <c r="C81" s="428">
        <v>887.8</v>
      </c>
      <c r="D81" s="431"/>
      <c r="E81" s="233">
        <f>G10+G11+G15+G18+G21</f>
        <v>126.19</v>
      </c>
      <c r="F81" s="3" t="s">
        <v>492</v>
      </c>
      <c r="G81" s="31" t="s">
        <v>498</v>
      </c>
      <c r="H81" s="31"/>
      <c r="I81" s="216">
        <f>C81*K8</f>
        <v>894.99117999999999</v>
      </c>
      <c r="J81" s="16"/>
      <c r="K81" s="31" t="s">
        <v>499</v>
      </c>
      <c r="M81" s="123">
        <f>ROUND(E81*I81,2)</f>
        <v>112938.94</v>
      </c>
      <c r="O81" s="231"/>
      <c r="P81" s="231"/>
    </row>
    <row r="82" spans="1:54" ht="15.75" x14ac:dyDescent="0.25">
      <c r="A82" s="37"/>
      <c r="B82" s="1" t="s">
        <v>599</v>
      </c>
      <c r="C82" s="428">
        <v>889.95</v>
      </c>
      <c r="D82" s="431"/>
      <c r="E82" s="233">
        <f>G12+G13+G16+G19+G22+G23</f>
        <v>0</v>
      </c>
      <c r="F82" s="3" t="s">
        <v>492</v>
      </c>
      <c r="G82" s="31" t="s">
        <v>498</v>
      </c>
      <c r="H82" s="31"/>
      <c r="I82" s="216">
        <f>C82*K8</f>
        <v>897.15859499999999</v>
      </c>
      <c r="J82" s="16"/>
      <c r="K82" s="31" t="s">
        <v>499</v>
      </c>
      <c r="M82" s="123">
        <f>ROUND(E82*I82,2)</f>
        <v>0</v>
      </c>
      <c r="O82" s="231"/>
      <c r="P82" s="231"/>
    </row>
    <row r="83" spans="1:54" ht="15.75" thickBot="1" x14ac:dyDescent="0.3">
      <c r="B83" s="17"/>
      <c r="C83" s="165" t="s">
        <v>600</v>
      </c>
      <c r="D83" s="41" t="s">
        <v>541</v>
      </c>
      <c r="E83" s="119">
        <f>SUM(E80:E82)</f>
        <v>493.66</v>
      </c>
      <c r="F83" s="41" t="s">
        <v>541</v>
      </c>
      <c r="G83" s="164" t="b">
        <f>G24=E83</f>
        <v>1</v>
      </c>
      <c r="H83" s="31"/>
      <c r="I83" s="33"/>
      <c r="J83" s="33"/>
      <c r="K83" s="23"/>
      <c r="M83" s="21"/>
      <c r="O83" s="231"/>
      <c r="P83" s="231"/>
    </row>
    <row r="84" spans="1:54" x14ac:dyDescent="0.25">
      <c r="K84" s="13"/>
      <c r="M84" s="21"/>
      <c r="O84" s="231"/>
      <c r="P84" s="231"/>
    </row>
    <row r="85" spans="1:54" x14ac:dyDescent="0.25">
      <c r="A85" s="37" t="s">
        <v>601</v>
      </c>
      <c r="B85" s="1" t="s">
        <v>602</v>
      </c>
      <c r="D85" s="166" t="s">
        <v>603</v>
      </c>
      <c r="E85" s="111"/>
      <c r="F85" s="15" t="s">
        <v>495</v>
      </c>
      <c r="G85" s="3" t="s">
        <v>498</v>
      </c>
      <c r="H85" s="15"/>
      <c r="I85" s="195">
        <v>373</v>
      </c>
      <c r="J85" s="35"/>
      <c r="K85" s="31" t="s">
        <v>499</v>
      </c>
      <c r="M85" s="123">
        <f>ROUND(E85*I85,2)</f>
        <v>0</v>
      </c>
      <c r="O85" s="231"/>
      <c r="P85" s="231"/>
    </row>
    <row r="86" spans="1:54" x14ac:dyDescent="0.25">
      <c r="A86" s="37" t="s">
        <v>604</v>
      </c>
      <c r="B86" s="1" t="s">
        <v>605</v>
      </c>
      <c r="D86" s="166" t="s">
        <v>606</v>
      </c>
      <c r="E86" s="111"/>
      <c r="F86" s="15" t="s">
        <v>495</v>
      </c>
      <c r="G86" s="3" t="s">
        <v>498</v>
      </c>
      <c r="H86" s="15"/>
      <c r="I86" s="195">
        <v>1332</v>
      </c>
      <c r="J86" s="35"/>
      <c r="K86" s="31" t="s">
        <v>499</v>
      </c>
      <c r="M86" s="124">
        <f>ROUND(E86*I86,2)</f>
        <v>0</v>
      </c>
      <c r="O86" s="231"/>
      <c r="P86" s="231"/>
    </row>
    <row r="87" spans="1:54" customFormat="1" ht="15" customHeight="1" x14ac:dyDescent="0.2">
      <c r="A87" s="257" t="s">
        <v>607</v>
      </c>
      <c r="B87" s="230" t="s">
        <v>608</v>
      </c>
      <c r="C87" s="256" t="s">
        <v>609</v>
      </c>
      <c r="D87" s="269"/>
      <c r="E87" s="256" t="s">
        <v>610</v>
      </c>
      <c r="F87" s="259" t="s">
        <v>496</v>
      </c>
      <c r="G87" s="270"/>
      <c r="H87" s="271"/>
      <c r="I87" s="256" t="s">
        <v>611</v>
      </c>
      <c r="J87" s="272"/>
      <c r="K87" s="273"/>
      <c r="L87" s="274"/>
      <c r="M87" s="275"/>
      <c r="N87" s="398"/>
      <c r="O87" s="231"/>
      <c r="P87" s="231"/>
      <c r="Q87" s="399"/>
      <c r="R87" s="426"/>
      <c r="S87" s="426"/>
      <c r="T87" s="426"/>
      <c r="U87" s="395"/>
      <c r="V87" s="231"/>
      <c r="W87" s="231"/>
      <c r="X87" s="395"/>
      <c r="Y87" s="231"/>
      <c r="Z87" s="231"/>
      <c r="AA87" s="231"/>
      <c r="AB87" s="231"/>
      <c r="AC87" s="231"/>
      <c r="AD87" s="231"/>
      <c r="AE87" s="231"/>
      <c r="AF87" s="231"/>
      <c r="AG87" s="231"/>
      <c r="AH87" s="231"/>
      <c r="AI87" s="231"/>
      <c r="AJ87" s="231"/>
      <c r="AK87" s="231"/>
      <c r="AL87" s="231"/>
      <c r="AM87" s="231"/>
      <c r="AN87" s="231"/>
      <c r="AO87" s="231"/>
      <c r="AP87" s="231"/>
      <c r="AQ87" s="231"/>
      <c r="AR87" s="231"/>
      <c r="AS87" s="231"/>
      <c r="AT87" s="231"/>
      <c r="AU87" s="231"/>
      <c r="AV87" s="231"/>
      <c r="AW87" s="231"/>
      <c r="AX87" s="231"/>
      <c r="AY87" s="231"/>
      <c r="AZ87" s="231"/>
      <c r="BA87" s="231"/>
      <c r="BB87" s="231"/>
    </row>
    <row r="88" spans="1:54" customFormat="1" ht="15" customHeight="1" x14ac:dyDescent="0.2">
      <c r="A88" s="248"/>
      <c r="B88" s="276" t="s">
        <v>612</v>
      </c>
      <c r="C88" s="277"/>
      <c r="E88" s="278">
        <v>138.08000000000001</v>
      </c>
      <c r="F88" s="252"/>
      <c r="G88" s="270"/>
      <c r="H88" s="271"/>
      <c r="I88" s="278">
        <v>130</v>
      </c>
      <c r="J88" s="272"/>
      <c r="K88" s="273"/>
      <c r="L88" s="274"/>
      <c r="M88" s="275"/>
      <c r="N88" s="398"/>
      <c r="O88" s="231"/>
      <c r="P88" s="231"/>
      <c r="Q88" s="399"/>
      <c r="R88" s="426"/>
      <c r="S88" s="426"/>
      <c r="T88" s="426"/>
      <c r="U88" s="395"/>
      <c r="V88" s="231"/>
      <c r="W88" s="231"/>
      <c r="X88" s="395"/>
      <c r="Y88" s="231"/>
      <c r="Z88" s="231"/>
      <c r="AA88" s="231"/>
      <c r="AB88" s="231"/>
      <c r="AC88" s="231"/>
      <c r="AD88" s="231"/>
      <c r="AE88" s="231"/>
      <c r="AF88" s="231"/>
      <c r="AG88" s="231"/>
      <c r="AH88" s="231"/>
      <c r="AI88" s="231"/>
      <c r="AJ88" s="231"/>
      <c r="AK88" s="231"/>
      <c r="AL88" s="231"/>
      <c r="AM88" s="231"/>
      <c r="AN88" s="231"/>
      <c r="AO88" s="231"/>
      <c r="AP88" s="231"/>
      <c r="AQ88" s="231"/>
      <c r="AR88" s="231"/>
      <c r="AS88" s="231"/>
      <c r="AT88" s="231"/>
      <c r="AU88" s="231"/>
      <c r="AV88" s="231"/>
      <c r="AW88" s="231"/>
      <c r="AX88" s="231"/>
      <c r="AY88" s="231"/>
      <c r="AZ88" s="231"/>
      <c r="BA88" s="231"/>
      <c r="BB88" s="231"/>
    </row>
    <row r="89" spans="1:54" customFormat="1" ht="15" customHeight="1" x14ac:dyDescent="0.2">
      <c r="A89" s="248"/>
      <c r="B89" s="276" t="s">
        <v>613</v>
      </c>
      <c r="C89" s="279"/>
      <c r="E89" s="278">
        <v>69.040000000000006</v>
      </c>
      <c r="F89" s="252"/>
      <c r="G89" s="270"/>
      <c r="H89" s="271"/>
      <c r="I89" s="278">
        <v>65</v>
      </c>
      <c r="J89" s="272"/>
      <c r="K89" s="273"/>
      <c r="L89" s="274"/>
      <c r="M89" s="275"/>
      <c r="N89" s="398"/>
      <c r="O89" s="231"/>
      <c r="P89" s="231"/>
      <c r="Q89" s="399"/>
      <c r="R89" s="426"/>
      <c r="S89" s="426"/>
      <c r="T89" s="426"/>
      <c r="U89" s="395"/>
      <c r="V89" s="231"/>
      <c r="W89" s="231"/>
      <c r="X89" s="395"/>
      <c r="Y89" s="231"/>
      <c r="Z89" s="231"/>
      <c r="AA89" s="231"/>
      <c r="AB89" s="231"/>
      <c r="AC89" s="231"/>
      <c r="AD89" s="231"/>
      <c r="AE89" s="231"/>
      <c r="AF89" s="231"/>
      <c r="AG89" s="231"/>
      <c r="AH89" s="231"/>
      <c r="AI89" s="231"/>
      <c r="AJ89" s="231"/>
      <c r="AK89" s="231"/>
      <c r="AL89" s="231"/>
      <c r="AM89" s="231"/>
      <c r="AN89" s="231"/>
      <c r="AO89" s="231"/>
      <c r="AP89" s="231"/>
      <c r="AQ89" s="231"/>
      <c r="AR89" s="231"/>
      <c r="AS89" s="231"/>
      <c r="AT89" s="231"/>
      <c r="AU89" s="231"/>
      <c r="AV89" s="231"/>
      <c r="AW89" s="231"/>
      <c r="AX89" s="231"/>
      <c r="AY89" s="231"/>
      <c r="AZ89" s="231"/>
      <c r="BA89" s="231"/>
      <c r="BB89" s="231"/>
    </row>
    <row r="90" spans="1:54" customFormat="1" ht="15" customHeight="1" x14ac:dyDescent="0.2">
      <c r="A90" s="248"/>
      <c r="B90" s="276" t="s">
        <v>614</v>
      </c>
      <c r="C90" s="279"/>
      <c r="E90" s="280"/>
      <c r="F90" s="252"/>
      <c r="G90" s="270"/>
      <c r="H90" s="271"/>
      <c r="I90" s="278">
        <v>454</v>
      </c>
      <c r="J90" s="272"/>
      <c r="K90" s="273"/>
      <c r="L90" s="274"/>
      <c r="M90" s="275"/>
      <c r="N90" s="398"/>
      <c r="O90" s="231"/>
      <c r="P90" s="231"/>
      <c r="Q90" s="399"/>
      <c r="R90" s="426"/>
      <c r="S90" s="426"/>
      <c r="T90" s="426"/>
      <c r="U90" s="395"/>
      <c r="V90" s="231"/>
      <c r="W90" s="231"/>
      <c r="X90" s="395"/>
      <c r="Y90" s="231"/>
      <c r="Z90" s="231"/>
      <c r="AA90" s="231"/>
      <c r="AB90" s="231"/>
      <c r="AC90" s="231"/>
      <c r="AD90" s="231"/>
      <c r="AE90" s="231"/>
      <c r="AF90" s="231"/>
      <c r="AG90" s="231"/>
      <c r="AH90" s="231"/>
      <c r="AI90" s="231"/>
      <c r="AJ90" s="231"/>
      <c r="AK90" s="231"/>
      <c r="AL90" s="231"/>
      <c r="AM90" s="231"/>
      <c r="AN90" s="231"/>
      <c r="AO90" s="231"/>
      <c r="AP90" s="231"/>
      <c r="AQ90" s="231"/>
      <c r="AR90" s="231"/>
      <c r="AS90" s="231"/>
      <c r="AT90" s="231"/>
      <c r="AU90" s="231"/>
      <c r="AV90" s="231"/>
      <c r="AW90" s="231"/>
      <c r="AX90" s="231"/>
      <c r="AY90" s="231"/>
      <c r="AZ90" s="231"/>
      <c r="BA90" s="231"/>
      <c r="BB90" s="231"/>
    </row>
    <row r="91" spans="1:54" customFormat="1" ht="15" customHeight="1" x14ac:dyDescent="0.25">
      <c r="A91" s="257" t="s">
        <v>615</v>
      </c>
      <c r="B91" s="276" t="s">
        <v>616</v>
      </c>
      <c r="C91" s="277"/>
      <c r="E91" s="338">
        <v>0</v>
      </c>
      <c r="F91" s="259" t="s">
        <v>477</v>
      </c>
      <c r="G91" s="3" t="s">
        <v>498</v>
      </c>
      <c r="H91" s="271"/>
      <c r="I91" s="194">
        <f>$G$56</f>
        <v>3.4099999999999998E-3</v>
      </c>
      <c r="J91" s="272"/>
      <c r="K91" s="31" t="s">
        <v>499</v>
      </c>
      <c r="L91" s="1"/>
      <c r="M91" s="123">
        <f>ROUND(E91*I91,2)</f>
        <v>0</v>
      </c>
      <c r="N91" s="398"/>
      <c r="O91" s="231"/>
      <c r="P91" s="231"/>
      <c r="Q91" s="399"/>
      <c r="R91" s="426"/>
      <c r="S91" s="426"/>
      <c r="T91" s="426"/>
      <c r="U91" s="395"/>
      <c r="V91" s="231"/>
      <c r="W91" s="231"/>
      <c r="X91" s="395"/>
      <c r="Y91" s="231"/>
      <c r="Z91" s="231"/>
      <c r="AA91" s="231"/>
      <c r="AB91" s="231"/>
      <c r="AC91" s="231"/>
      <c r="AD91" s="231"/>
      <c r="AE91" s="231"/>
      <c r="AF91" s="231"/>
      <c r="AG91" s="231"/>
      <c r="AH91" s="231"/>
      <c r="AI91" s="231"/>
      <c r="AJ91" s="231"/>
      <c r="AK91" s="231"/>
      <c r="AL91" s="231"/>
      <c r="AM91" s="231"/>
      <c r="AN91" s="231"/>
      <c r="AO91" s="231"/>
      <c r="AP91" s="231"/>
      <c r="AQ91" s="231"/>
      <c r="AR91" s="231"/>
      <c r="AS91" s="231"/>
      <c r="AT91" s="231"/>
      <c r="AU91" s="231"/>
      <c r="AV91" s="231"/>
      <c r="AW91" s="231"/>
      <c r="AX91" s="231"/>
      <c r="AY91" s="231"/>
      <c r="AZ91" s="231"/>
      <c r="BA91" s="231"/>
      <c r="BB91" s="231"/>
    </row>
    <row r="92" spans="1:54" ht="15.75" thickBot="1" x14ac:dyDescent="0.3">
      <c r="A92" s="38" t="s">
        <v>617</v>
      </c>
      <c r="B92" s="167" t="s">
        <v>618</v>
      </c>
      <c r="C92" s="167"/>
      <c r="D92" s="166" t="s">
        <v>619</v>
      </c>
      <c r="E92" s="112"/>
      <c r="F92" s="24" t="s">
        <v>620</v>
      </c>
      <c r="G92" s="24" t="s">
        <v>498</v>
      </c>
      <c r="H92" s="24"/>
      <c r="I92" s="196">
        <v>325</v>
      </c>
      <c r="J92" s="25"/>
      <c r="K92" s="25" t="s">
        <v>499</v>
      </c>
      <c r="M92" s="163">
        <f>ROUND(E92*I92,2)</f>
        <v>0</v>
      </c>
      <c r="O92" s="231"/>
      <c r="P92" s="231"/>
    </row>
    <row r="93" spans="1:54" x14ac:dyDescent="0.25">
      <c r="A93" s="37" t="s">
        <v>621</v>
      </c>
      <c r="B93" s="463" t="s">
        <v>622</v>
      </c>
      <c r="C93" s="463"/>
      <c r="D93" s="432"/>
      <c r="E93" s="234"/>
      <c r="F93" s="235" t="s">
        <v>623</v>
      </c>
      <c r="G93" s="235" t="s">
        <v>498</v>
      </c>
      <c r="H93" s="235"/>
      <c r="I93" s="236">
        <f>$G$56</f>
        <v>3.4099999999999998E-3</v>
      </c>
      <c r="J93" s="237"/>
      <c r="K93" s="238" t="s">
        <v>499</v>
      </c>
      <c r="L93" s="239"/>
      <c r="M93" s="240">
        <f>ROUND(E93*I93,2)</f>
        <v>0</v>
      </c>
    </row>
    <row r="94" spans="1:54" ht="15.75" thickBot="1" x14ac:dyDescent="0.3">
      <c r="K94" s="157" t="s">
        <v>624</v>
      </c>
      <c r="M94" s="125">
        <f>SUM(M58:M92)</f>
        <v>1153185.01</v>
      </c>
    </row>
    <row r="95" spans="1:54" ht="15.75" thickBot="1" x14ac:dyDescent="0.3">
      <c r="B95" s="51" t="s">
        <v>625</v>
      </c>
      <c r="C95" s="379">
        <v>251</v>
      </c>
      <c r="D95" s="2"/>
      <c r="K95" s="157" t="s">
        <v>626</v>
      </c>
      <c r="M95" s="126">
        <f>(M94+M49)</f>
        <v>3357525.3200000003</v>
      </c>
      <c r="N95" s="410"/>
      <c r="O95" s="411"/>
    </row>
    <row r="96" spans="1:54" ht="15.75" thickBot="1" x14ac:dyDescent="0.3">
      <c r="B96" s="51" t="s">
        <v>627</v>
      </c>
      <c r="C96" s="380">
        <v>0.05</v>
      </c>
      <c r="D96" s="2"/>
      <c r="K96" s="157" t="s">
        <v>628</v>
      </c>
      <c r="M96" s="127">
        <f>IF($C$24&gt;=$C$95,$C$97*(M95-M92-M78)*$C$96, IF($C$24&lt;$C$95,$C$96*(M95-M92-M78)))</f>
        <v>93077.434806401521</v>
      </c>
      <c r="O96" s="390"/>
    </row>
    <row r="97" spans="1:15" ht="15.75" thickBot="1" x14ac:dyDescent="0.3">
      <c r="B97" s="51" t="s">
        <v>629</v>
      </c>
      <c r="C97" s="381">
        <f>IF(C24&gt;250,ROUND(((250/$C$24)),6),0)</f>
        <v>0.554813</v>
      </c>
      <c r="D97" s="56"/>
      <c r="K97" s="157" t="s">
        <v>144</v>
      </c>
      <c r="M97" s="127">
        <v>0</v>
      </c>
      <c r="O97" s="391"/>
    </row>
    <row r="98" spans="1:15" ht="15.75" thickBot="1" x14ac:dyDescent="0.3">
      <c r="C98" s="2"/>
      <c r="D98" s="2"/>
      <c r="K98" s="157" t="s">
        <v>630</v>
      </c>
      <c r="M98" s="382">
        <f>M95-M96+M97</f>
        <v>3264447.8851935989</v>
      </c>
      <c r="N98" s="408"/>
    </row>
    <row r="99" spans="1:15" ht="19.5" thickTop="1" x14ac:dyDescent="0.3">
      <c r="A99" s="207" t="s">
        <v>631</v>
      </c>
      <c r="E99" s="1" t="s">
        <v>477</v>
      </c>
      <c r="I99" s="3"/>
      <c r="J99" s="3"/>
      <c r="K99" s="13"/>
      <c r="N99" s="408"/>
    </row>
    <row r="100" spans="1:15" x14ac:dyDescent="0.25">
      <c r="A100" s="37" t="s">
        <v>632</v>
      </c>
      <c r="B100" s="354" t="s">
        <v>633</v>
      </c>
      <c r="C100" s="388"/>
      <c r="D100" s="388"/>
      <c r="E100" s="388"/>
      <c r="F100" s="79" t="s">
        <v>477</v>
      </c>
      <c r="G100" s="388"/>
      <c r="H100" s="79" t="s">
        <v>477</v>
      </c>
      <c r="I100" s="79"/>
      <c r="J100" s="79"/>
      <c r="K100" s="388"/>
      <c r="M100" s="12"/>
    </row>
    <row r="101" spans="1:15" x14ac:dyDescent="0.25">
      <c r="A101" s="37"/>
      <c r="B101" s="388" t="s">
        <v>634</v>
      </c>
      <c r="C101" s="388"/>
      <c r="D101" s="388"/>
      <c r="E101" s="388"/>
      <c r="F101" s="79"/>
      <c r="G101" s="388"/>
      <c r="H101" s="79"/>
      <c r="I101" s="79"/>
      <c r="J101" s="79"/>
      <c r="K101" s="107">
        <v>40000</v>
      </c>
      <c r="M101" s="12"/>
      <c r="N101" s="231">
        <v>16852.5</v>
      </c>
      <c r="O101" s="231"/>
    </row>
    <row r="102" spans="1:15" x14ac:dyDescent="0.25">
      <c r="A102" s="37"/>
      <c r="B102" s="388" t="s">
        <v>635</v>
      </c>
      <c r="C102" s="388"/>
      <c r="D102" s="388"/>
      <c r="E102" s="388"/>
      <c r="F102" s="79"/>
      <c r="G102" s="388"/>
      <c r="H102" s="79"/>
      <c r="I102" s="79"/>
      <c r="J102" s="79"/>
      <c r="K102" s="108">
        <v>260000</v>
      </c>
      <c r="M102" s="12"/>
      <c r="N102" s="231">
        <v>107005.5</v>
      </c>
      <c r="O102" s="231"/>
    </row>
    <row r="103" spans="1:15" x14ac:dyDescent="0.25">
      <c r="B103" s="80" t="s">
        <v>636</v>
      </c>
      <c r="C103" s="80"/>
      <c r="D103" s="80"/>
      <c r="E103" s="388"/>
      <c r="F103" s="79"/>
      <c r="G103" s="388"/>
      <c r="H103" s="79"/>
      <c r="I103" s="388"/>
      <c r="J103" s="388"/>
      <c r="K103" s="107"/>
      <c r="M103" s="14"/>
      <c r="O103" s="231"/>
    </row>
    <row r="104" spans="1:15" x14ac:dyDescent="0.25">
      <c r="B104" s="453" t="s">
        <v>637</v>
      </c>
      <c r="C104" s="453"/>
      <c r="D104" s="80"/>
      <c r="E104" s="388"/>
      <c r="F104" s="79"/>
      <c r="G104" s="388"/>
      <c r="H104" s="79"/>
      <c r="I104" s="388"/>
      <c r="J104" s="388"/>
      <c r="K104" s="108"/>
      <c r="M104" s="14"/>
      <c r="O104" s="231"/>
    </row>
    <row r="105" spans="1:15" x14ac:dyDescent="0.25">
      <c r="B105" s="388" t="s">
        <v>638</v>
      </c>
      <c r="C105" s="80"/>
      <c r="D105" s="80"/>
      <c r="E105" s="388"/>
      <c r="F105" s="79"/>
      <c r="G105" s="388"/>
      <c r="H105" s="79"/>
      <c r="I105" s="388"/>
      <c r="J105" s="388"/>
      <c r="K105" s="388"/>
      <c r="M105" s="123">
        <f>SUM(K101:K104)</f>
        <v>300000</v>
      </c>
      <c r="O105" s="231"/>
    </row>
    <row r="106" spans="1:15" x14ac:dyDescent="0.25">
      <c r="A106" s="37" t="s">
        <v>639</v>
      </c>
      <c r="B106" s="354" t="s">
        <v>132</v>
      </c>
      <c r="C106" s="80"/>
      <c r="D106" s="80"/>
      <c r="E106" s="388"/>
      <c r="F106" s="79"/>
      <c r="G106" s="388"/>
      <c r="H106" s="79"/>
      <c r="I106" s="388"/>
      <c r="J106" s="81"/>
      <c r="K106"/>
      <c r="M106" s="76"/>
      <c r="O106" s="231"/>
    </row>
    <row r="107" spans="1:15" x14ac:dyDescent="0.25">
      <c r="A107" s="37"/>
      <c r="B107" s="388" t="s">
        <v>640</v>
      </c>
      <c r="C107" s="80"/>
      <c r="D107" s="80"/>
      <c r="E107" s="388"/>
      <c r="F107" s="79"/>
      <c r="G107" s="388"/>
      <c r="H107" s="79"/>
      <c r="I107" s="388"/>
      <c r="J107" s="81"/>
      <c r="K107" s="353"/>
      <c r="M107"/>
      <c r="O107" s="231"/>
    </row>
    <row r="108" spans="1:15" x14ac:dyDescent="0.25">
      <c r="A108" s="40"/>
      <c r="B108" s="453" t="s">
        <v>641</v>
      </c>
      <c r="C108" s="453"/>
      <c r="D108" s="80"/>
      <c r="E108" s="188"/>
      <c r="F108" s="81"/>
      <c r="G108" s="80"/>
      <c r="H108" s="81"/>
      <c r="I108" s="388"/>
      <c r="J108" s="388"/>
      <c r="K108" s="190"/>
      <c r="M108" s="23"/>
      <c r="O108" s="231"/>
    </row>
    <row r="109" spans="1:15" x14ac:dyDescent="0.25">
      <c r="A109" s="40"/>
      <c r="B109" s="453" t="s">
        <v>641</v>
      </c>
      <c r="C109" s="453"/>
      <c r="D109" s="80"/>
      <c r="E109" s="188"/>
      <c r="F109" s="81"/>
      <c r="G109" s="80"/>
      <c r="H109" s="81"/>
      <c r="I109" s="388"/>
      <c r="J109" s="388"/>
      <c r="K109" s="190"/>
      <c r="M109" s="76"/>
      <c r="O109" s="231"/>
    </row>
    <row r="110" spans="1:15" x14ac:dyDescent="0.25">
      <c r="A110" s="40"/>
      <c r="B110" s="433" t="s">
        <v>642</v>
      </c>
      <c r="C110" s="433"/>
      <c r="D110" s="80"/>
      <c r="E110" s="188"/>
      <c r="F110" s="81"/>
      <c r="G110" s="80"/>
      <c r="H110" s="81"/>
      <c r="I110" s="388"/>
      <c r="J110" s="388"/>
      <c r="K110" s="80"/>
      <c r="M110" s="113">
        <f>SUM(K107:K109)</f>
        <v>0</v>
      </c>
      <c r="O110" s="231"/>
    </row>
    <row r="111" spans="1:15" x14ac:dyDescent="0.25">
      <c r="A111" s="37" t="s">
        <v>643</v>
      </c>
      <c r="B111" s="355" t="s">
        <v>644</v>
      </c>
      <c r="C111" s="191"/>
      <c r="D111" s="191"/>
      <c r="E111" s="388"/>
      <c r="F111" s="79"/>
      <c r="G111" s="388"/>
      <c r="H111" s="79"/>
      <c r="I111" s="388"/>
      <c r="J111" s="388"/>
      <c r="K111" s="388"/>
      <c r="M111" s="14"/>
      <c r="O111" s="231"/>
    </row>
    <row r="112" spans="1:15" x14ac:dyDescent="0.25">
      <c r="A112" s="46"/>
      <c r="B112" s="80" t="s">
        <v>645</v>
      </c>
      <c r="C112" s="80"/>
      <c r="D112" s="80"/>
      <c r="E112" s="81"/>
      <c r="F112" s="81"/>
      <c r="G112" s="80"/>
      <c r="H112" s="81"/>
      <c r="I112" s="388"/>
      <c r="J112" s="388"/>
      <c r="K112" s="189">
        <v>284175</v>
      </c>
      <c r="M112" s="21"/>
      <c r="O112" s="231"/>
    </row>
    <row r="113" spans="1:15" x14ac:dyDescent="0.25">
      <c r="A113" s="46"/>
      <c r="B113" s="80" t="s">
        <v>646</v>
      </c>
      <c r="C113" s="80"/>
      <c r="D113" s="80"/>
      <c r="E113" s="81"/>
      <c r="F113" s="81"/>
      <c r="G113" s="80"/>
      <c r="H113" s="81"/>
      <c r="I113" s="388"/>
      <c r="J113" s="388"/>
      <c r="K113" s="189">
        <v>20355.64</v>
      </c>
      <c r="M113" s="21"/>
      <c r="O113" s="231"/>
    </row>
    <row r="114" spans="1:15" x14ac:dyDescent="0.25">
      <c r="A114" s="46"/>
      <c r="B114" s="80" t="s">
        <v>1016</v>
      </c>
      <c r="C114" s="80"/>
      <c r="D114" s="80"/>
      <c r="E114" s="188"/>
      <c r="F114" s="81"/>
      <c r="G114" s="80"/>
      <c r="H114" s="81"/>
      <c r="I114" s="388"/>
      <c r="J114" s="388"/>
      <c r="K114" s="189">
        <v>15431.31</v>
      </c>
      <c r="M114" s="21"/>
      <c r="O114" s="231"/>
    </row>
    <row r="115" spans="1:15" x14ac:dyDescent="0.25">
      <c r="A115" s="40"/>
      <c r="B115" s="453" t="s">
        <v>998</v>
      </c>
      <c r="C115" s="453"/>
      <c r="D115" s="80"/>
      <c r="E115" s="188"/>
      <c r="F115" s="81"/>
      <c r="G115" s="80"/>
      <c r="H115" s="81"/>
      <c r="I115" s="388"/>
      <c r="J115" s="388"/>
      <c r="K115" s="189">
        <v>0</v>
      </c>
      <c r="M115" s="23"/>
    </row>
    <row r="116" spans="1:15" x14ac:dyDescent="0.25">
      <c r="A116" s="40"/>
      <c r="B116" s="453" t="s">
        <v>999</v>
      </c>
      <c r="C116" s="453"/>
      <c r="D116" s="80"/>
      <c r="E116" s="188"/>
      <c r="F116" s="81"/>
      <c r="G116" s="80"/>
      <c r="H116" s="81"/>
      <c r="I116" s="388"/>
      <c r="J116" s="388"/>
      <c r="K116" s="190">
        <f>462070.47-226988.06</f>
        <v>235082.40999999997</v>
      </c>
      <c r="M116" s="23"/>
    </row>
    <row r="117" spans="1:15" x14ac:dyDescent="0.25">
      <c r="A117" s="40"/>
      <c r="B117" s="453" t="s">
        <v>1000</v>
      </c>
      <c r="C117" s="453"/>
      <c r="D117" s="80"/>
      <c r="E117" s="188"/>
      <c r="F117" s="81"/>
      <c r="G117" s="80"/>
      <c r="H117" s="81"/>
      <c r="I117" s="388"/>
      <c r="J117" s="388"/>
      <c r="K117" s="190">
        <v>1015518.18</v>
      </c>
      <c r="M117" s="23"/>
    </row>
    <row r="118" spans="1:15" x14ac:dyDescent="0.25">
      <c r="A118" s="40"/>
      <c r="B118" s="80" t="s">
        <v>647</v>
      </c>
      <c r="C118" s="80"/>
      <c r="D118" s="80"/>
      <c r="E118" s="80"/>
      <c r="F118" s="79"/>
      <c r="G118" s="388"/>
      <c r="H118" s="79"/>
      <c r="I118" s="388"/>
      <c r="J118" s="388"/>
      <c r="K118" s="388"/>
      <c r="M118" s="123">
        <f>SUM(K112:K117)</f>
        <v>1570562.54</v>
      </c>
    </row>
    <row r="119" spans="1:15" x14ac:dyDescent="0.25">
      <c r="A119" s="37" t="s">
        <v>648</v>
      </c>
      <c r="B119" s="339" t="s">
        <v>649</v>
      </c>
      <c r="C119" s="80"/>
      <c r="D119" s="80"/>
      <c r="E119" s="80"/>
      <c r="F119" s="79" t="s">
        <v>477</v>
      </c>
      <c r="G119" s="388"/>
      <c r="H119" s="79" t="s">
        <v>477</v>
      </c>
      <c r="I119" s="388"/>
      <c r="J119" s="388"/>
      <c r="K119" s="388"/>
      <c r="M119" s="14"/>
    </row>
    <row r="120" spans="1:15" x14ac:dyDescent="0.25">
      <c r="A120" s="46"/>
      <c r="B120" s="80" t="s">
        <v>650</v>
      </c>
      <c r="C120" s="80"/>
      <c r="D120" s="80"/>
      <c r="E120" s="81"/>
      <c r="F120" s="81"/>
      <c r="G120" s="80"/>
      <c r="H120" s="81"/>
      <c r="I120" s="82"/>
      <c r="J120" s="82"/>
      <c r="K120" s="107">
        <v>302627</v>
      </c>
      <c r="M120" s="14"/>
    </row>
    <row r="121" spans="1:15" x14ac:dyDescent="0.25">
      <c r="A121" s="46"/>
      <c r="B121" s="80" t="s">
        <v>651</v>
      </c>
      <c r="C121" s="80"/>
      <c r="D121" s="80"/>
      <c r="E121" s="81"/>
      <c r="F121" s="81"/>
      <c r="G121" s="80"/>
      <c r="H121" s="81"/>
      <c r="I121" s="82"/>
      <c r="J121" s="82"/>
      <c r="K121" s="108">
        <v>300000</v>
      </c>
      <c r="M121" s="14"/>
    </row>
    <row r="122" spans="1:15" x14ac:dyDescent="0.25">
      <c r="A122" s="40"/>
      <c r="B122" s="80" t="s">
        <v>652</v>
      </c>
      <c r="C122" s="80"/>
      <c r="D122" s="80"/>
      <c r="E122" s="80"/>
      <c r="F122" s="79"/>
      <c r="G122" s="388"/>
      <c r="H122" s="79"/>
      <c r="I122" s="388"/>
      <c r="J122" s="388"/>
      <c r="K122" s="388"/>
      <c r="M122" s="113">
        <f>K120+K121</f>
        <v>602627</v>
      </c>
    </row>
    <row r="123" spans="1:15" x14ac:dyDescent="0.25">
      <c r="A123" s="37" t="s">
        <v>653</v>
      </c>
      <c r="B123" s="356" t="s">
        <v>654</v>
      </c>
      <c r="C123" s="80"/>
      <c r="D123" s="80"/>
      <c r="E123" s="80"/>
      <c r="F123" s="79"/>
      <c r="G123" s="388"/>
      <c r="H123" s="79"/>
      <c r="I123" s="388"/>
      <c r="J123" s="388"/>
      <c r="K123" s="388"/>
      <c r="M123" s="21"/>
    </row>
    <row r="124" spans="1:15" x14ac:dyDescent="0.25">
      <c r="A124" s="37"/>
      <c r="B124" s="453" t="s">
        <v>655</v>
      </c>
      <c r="C124" s="453"/>
      <c r="D124" s="80"/>
      <c r="E124" s="81"/>
      <c r="F124" s="79"/>
      <c r="G124" s="388"/>
      <c r="H124" s="79"/>
      <c r="I124" s="388"/>
      <c r="J124" s="388"/>
      <c r="K124" s="107"/>
      <c r="M124" s="23"/>
    </row>
    <row r="125" spans="1:15" x14ac:dyDescent="0.25">
      <c r="A125" s="40"/>
      <c r="B125" s="453" t="s">
        <v>641</v>
      </c>
      <c r="C125" s="453"/>
      <c r="D125" s="80"/>
      <c r="E125" s="81"/>
      <c r="F125" s="79"/>
      <c r="G125" s="388"/>
      <c r="H125" s="79"/>
      <c r="I125" s="388"/>
      <c r="J125" s="388"/>
      <c r="K125" s="107"/>
      <c r="M125" s="23"/>
    </row>
    <row r="126" spans="1:15" x14ac:dyDescent="0.25">
      <c r="A126" s="40"/>
      <c r="B126" s="452" t="s">
        <v>656</v>
      </c>
      <c r="C126" s="452"/>
      <c r="D126" s="388"/>
      <c r="E126" s="388"/>
      <c r="F126" s="79"/>
      <c r="G126" s="388"/>
      <c r="H126" s="79"/>
      <c r="I126" s="388"/>
      <c r="J126" s="388"/>
      <c r="K126" s="388"/>
      <c r="M126" s="113">
        <f>SUM(K124:K125)</f>
        <v>0</v>
      </c>
    </row>
    <row r="127" spans="1:15" x14ac:dyDescent="0.25">
      <c r="A127" s="37" t="s">
        <v>657</v>
      </c>
      <c r="B127" s="356" t="s">
        <v>658</v>
      </c>
      <c r="C127" s="80"/>
      <c r="D127" s="80"/>
      <c r="E127" s="80"/>
      <c r="F127" s="81"/>
      <c r="G127" s="80"/>
      <c r="H127" s="81"/>
      <c r="I127" s="80"/>
      <c r="J127" s="80"/>
      <c r="K127" s="80"/>
      <c r="M127" s="14"/>
    </row>
    <row r="128" spans="1:15" x14ac:dyDescent="0.25">
      <c r="A128" s="37"/>
      <c r="B128" s="80" t="s">
        <v>659</v>
      </c>
      <c r="C128" s="80"/>
      <c r="D128" s="80"/>
      <c r="E128" s="80"/>
      <c r="F128" s="81"/>
      <c r="G128" s="80"/>
      <c r="H128" s="81"/>
      <c r="I128" s="80"/>
      <c r="J128" s="80"/>
      <c r="K128" s="189"/>
      <c r="M128" s="14"/>
    </row>
    <row r="129" spans="1:54" x14ac:dyDescent="0.25">
      <c r="A129" s="46"/>
      <c r="B129" s="453" t="s">
        <v>660</v>
      </c>
      <c r="C129" s="453"/>
      <c r="D129" s="80"/>
      <c r="E129" s="80"/>
      <c r="F129" s="81"/>
      <c r="G129" s="80"/>
      <c r="H129" s="81"/>
      <c r="I129" s="80"/>
      <c r="J129" s="80"/>
      <c r="K129" s="189"/>
      <c r="M129" s="14"/>
    </row>
    <row r="130" spans="1:54" x14ac:dyDescent="0.25">
      <c r="A130" s="46"/>
      <c r="B130" s="453" t="s">
        <v>953</v>
      </c>
      <c r="C130" s="453"/>
      <c r="D130" s="80"/>
      <c r="E130" s="80"/>
      <c r="F130" s="81"/>
      <c r="G130" s="80"/>
      <c r="H130" s="81"/>
      <c r="I130" s="80"/>
      <c r="J130" s="80"/>
      <c r="K130" s="189">
        <v>225000</v>
      </c>
      <c r="M130" s="14"/>
    </row>
    <row r="131" spans="1:54" x14ac:dyDescent="0.25">
      <c r="A131" s="46"/>
      <c r="B131" s="453" t="s">
        <v>641</v>
      </c>
      <c r="C131" s="453"/>
      <c r="D131" s="80"/>
      <c r="E131" s="80"/>
      <c r="F131" s="81"/>
      <c r="G131" s="80"/>
      <c r="H131" s="81"/>
      <c r="I131" s="80"/>
      <c r="J131" s="80"/>
      <c r="K131" s="189"/>
      <c r="M131" s="14"/>
    </row>
    <row r="132" spans="1:54" x14ac:dyDescent="0.25">
      <c r="A132" s="46"/>
      <c r="B132" s="80" t="s">
        <v>661</v>
      </c>
      <c r="C132" s="80"/>
      <c r="D132" s="80"/>
      <c r="E132" s="80"/>
      <c r="F132" s="81"/>
      <c r="G132" s="80"/>
      <c r="H132" s="81"/>
      <c r="I132" s="80"/>
      <c r="J132" s="80"/>
      <c r="K132" s="189"/>
      <c r="M132" s="14"/>
    </row>
    <row r="133" spans="1:54" x14ac:dyDescent="0.25">
      <c r="A133" s="46"/>
      <c r="B133" s="80" t="s">
        <v>662</v>
      </c>
      <c r="C133" s="80"/>
      <c r="D133" s="80"/>
      <c r="E133" s="80"/>
      <c r="F133" s="81"/>
      <c r="G133" s="80"/>
      <c r="H133" s="81"/>
      <c r="I133" s="80"/>
      <c r="J133" s="80"/>
      <c r="K133" s="189"/>
      <c r="M133" s="14"/>
    </row>
    <row r="134" spans="1:54" x14ac:dyDescent="0.25">
      <c r="A134" s="46"/>
      <c r="B134" s="80" t="s">
        <v>663</v>
      </c>
      <c r="C134" s="80"/>
      <c r="D134" s="80"/>
      <c r="E134" s="80"/>
      <c r="F134" s="81"/>
      <c r="G134" s="80"/>
      <c r="H134" s="81"/>
      <c r="I134" s="80"/>
      <c r="J134" s="80"/>
      <c r="K134" s="189"/>
      <c r="M134" s="14"/>
    </row>
    <row r="135" spans="1:54" x14ac:dyDescent="0.25">
      <c r="A135" s="46"/>
      <c r="B135" s="80" t="s">
        <v>664</v>
      </c>
      <c r="C135" s="80"/>
      <c r="D135" s="80"/>
      <c r="E135" s="80"/>
      <c r="F135" s="81"/>
      <c r="G135" s="80"/>
      <c r="H135" s="81"/>
      <c r="I135" s="80"/>
      <c r="J135" s="80"/>
      <c r="K135" s="189">
        <v>25000</v>
      </c>
      <c r="M135" s="14"/>
    </row>
    <row r="136" spans="1:54" x14ac:dyDescent="0.25">
      <c r="A136" s="46"/>
      <c r="B136" s="80" t="s">
        <v>665</v>
      </c>
      <c r="C136" s="80"/>
      <c r="D136" s="80"/>
      <c r="E136" s="80"/>
      <c r="F136" s="81"/>
      <c r="G136" s="80"/>
      <c r="H136" s="81"/>
      <c r="I136" s="80"/>
      <c r="J136" s="80"/>
      <c r="K136" s="189"/>
      <c r="M136" s="14"/>
    </row>
    <row r="137" spans="1:54" x14ac:dyDescent="0.25">
      <c r="A137" s="46"/>
      <c r="B137" s="80" t="s">
        <v>666</v>
      </c>
      <c r="C137" s="80"/>
      <c r="D137" s="80"/>
      <c r="E137" s="80"/>
      <c r="F137" s="81"/>
      <c r="G137" s="80"/>
      <c r="H137" s="81"/>
      <c r="I137" s="80"/>
      <c r="J137" s="80"/>
      <c r="K137" s="189"/>
      <c r="M137" s="14"/>
    </row>
    <row r="138" spans="1:54" x14ac:dyDescent="0.25">
      <c r="A138" s="46"/>
      <c r="B138" s="453" t="s">
        <v>641</v>
      </c>
      <c r="C138" s="453"/>
      <c r="D138" s="80"/>
      <c r="E138" s="80"/>
      <c r="F138" s="81"/>
      <c r="G138" s="80"/>
      <c r="H138" s="81"/>
      <c r="I138" s="80"/>
      <c r="J138" s="80"/>
      <c r="K138" s="189"/>
      <c r="M138" s="14"/>
    </row>
    <row r="139" spans="1:54" x14ac:dyDescent="0.25">
      <c r="A139" s="40"/>
      <c r="B139" s="80" t="s">
        <v>667</v>
      </c>
      <c r="C139" s="80"/>
      <c r="D139" s="80"/>
      <c r="E139" s="80"/>
      <c r="F139" s="81"/>
      <c r="G139" s="80"/>
      <c r="H139" s="81"/>
      <c r="I139" s="80"/>
      <c r="J139" s="80"/>
      <c r="K139" s="80"/>
      <c r="M139" s="123">
        <f>SUM(K128:K138)</f>
        <v>250000</v>
      </c>
    </row>
    <row r="140" spans="1:54" x14ac:dyDescent="0.25">
      <c r="A140" s="40"/>
      <c r="B140" s="23"/>
      <c r="C140" s="23"/>
      <c r="D140" s="23"/>
      <c r="E140" s="23"/>
      <c r="F140" s="31"/>
      <c r="G140" s="23"/>
      <c r="H140" s="31"/>
      <c r="I140" s="23"/>
      <c r="J140" s="23"/>
      <c r="K140" s="23"/>
      <c r="M140" s="14"/>
    </row>
    <row r="141" spans="1:54" s="78" customFormat="1" thickBot="1" x14ac:dyDescent="0.25">
      <c r="A141" s="40"/>
      <c r="B141" s="70"/>
      <c r="C141" s="71" t="s">
        <v>477</v>
      </c>
      <c r="D141" s="71"/>
      <c r="E141" s="70" t="s">
        <v>477</v>
      </c>
      <c r="F141" s="71"/>
      <c r="G141" s="72" t="s">
        <v>668</v>
      </c>
      <c r="H141" s="71"/>
      <c r="I141" s="72"/>
      <c r="J141" s="72"/>
      <c r="K141" s="72"/>
      <c r="L141" s="29"/>
      <c r="M141" s="128">
        <f>M98+M105+M110+M118+M122+M126+M139</f>
        <v>5987637.4251935985</v>
      </c>
      <c r="N141" s="376"/>
    </row>
    <row r="142" spans="1:54" ht="15.75" thickTop="1" x14ac:dyDescent="0.25">
      <c r="A142" s="40"/>
      <c r="B142" s="18"/>
      <c r="C142" s="18"/>
      <c r="D142" s="18"/>
      <c r="E142" s="18"/>
      <c r="F142" s="26"/>
      <c r="G142" s="18"/>
      <c r="H142" s="26"/>
      <c r="I142" s="18"/>
      <c r="J142" s="18"/>
      <c r="K142" s="18"/>
      <c r="M142" s="27"/>
    </row>
    <row r="143" spans="1:54" x14ac:dyDescent="0.25">
      <c r="A143" s="47"/>
      <c r="B143" s="28"/>
      <c r="C143" s="28"/>
      <c r="D143" s="28"/>
      <c r="E143" s="28"/>
      <c r="F143" s="52"/>
      <c r="G143" s="288" t="s">
        <v>669</v>
      </c>
      <c r="H143" s="289"/>
      <c r="I143" s="290"/>
      <c r="J143" s="290"/>
      <c r="K143" s="291"/>
      <c r="L143" s="292"/>
      <c r="M143" s="296">
        <f>M95+M105+M110+M118+M122+M126+M139</f>
        <v>6080714.8600000003</v>
      </c>
    </row>
    <row r="144" spans="1:54" s="241" customFormat="1" ht="15.75" x14ac:dyDescent="0.25">
      <c r="A144" s="437" t="s">
        <v>948</v>
      </c>
      <c r="B144" s="437"/>
      <c r="C144" s="437"/>
      <c r="D144" s="242"/>
      <c r="E144" s="242"/>
      <c r="F144" s="242"/>
      <c r="G144" s="293" t="s">
        <v>670</v>
      </c>
      <c r="H144" s="293"/>
      <c r="I144" s="293"/>
      <c r="J144" s="293"/>
      <c r="K144" s="294"/>
      <c r="L144" s="293"/>
      <c r="M144" s="295">
        <f>M96-M97</f>
        <v>93077.434806401521</v>
      </c>
      <c r="N144" s="400"/>
      <c r="O144" s="401"/>
      <c r="P144" s="401"/>
      <c r="Q144" s="401"/>
      <c r="R144" s="400"/>
      <c r="S144" s="400"/>
      <c r="T144" s="401"/>
      <c r="U144" s="401"/>
      <c r="V144" s="401"/>
      <c r="W144" s="401"/>
      <c r="X144" s="402"/>
      <c r="Y144" s="402"/>
      <c r="Z144" s="377"/>
      <c r="AA144" s="400"/>
      <c r="AB144" s="400"/>
      <c r="AC144" s="400"/>
      <c r="AD144" s="400"/>
      <c r="AE144" s="400"/>
      <c r="AF144" s="400"/>
      <c r="AG144" s="400"/>
      <c r="AH144" s="400"/>
      <c r="AI144" s="400"/>
      <c r="AJ144" s="400"/>
      <c r="AK144" s="400"/>
      <c r="AL144" s="400"/>
      <c r="AM144" s="400"/>
      <c r="AN144" s="400"/>
      <c r="AO144" s="400"/>
      <c r="AP144" s="400"/>
      <c r="AQ144" s="400"/>
      <c r="AR144" s="400"/>
      <c r="AS144" s="400"/>
      <c r="AT144" s="400"/>
      <c r="AU144" s="400"/>
      <c r="AV144" s="400"/>
      <c r="AW144" s="400"/>
      <c r="AX144" s="400"/>
      <c r="AY144" s="400"/>
      <c r="AZ144" s="400"/>
      <c r="BA144" s="400"/>
      <c r="BB144" s="400"/>
    </row>
    <row r="145" spans="1:16384" s="241" customFormat="1" ht="41.25" customHeight="1" x14ac:dyDescent="0.25">
      <c r="A145" s="450" t="s">
        <v>671</v>
      </c>
      <c r="B145" s="450"/>
      <c r="C145" s="450"/>
      <c r="D145" s="450"/>
      <c r="E145" s="450"/>
      <c r="F145" s="450"/>
      <c r="G145" s="450"/>
      <c r="H145" s="450"/>
      <c r="I145" s="334"/>
      <c r="J145" s="334"/>
      <c r="K145" s="335"/>
      <c r="L145" s="334"/>
      <c r="M145" s="334"/>
      <c r="N145" s="403"/>
      <c r="O145" s="403"/>
      <c r="P145" s="404"/>
      <c r="Q145" s="403"/>
      <c r="R145" s="403"/>
      <c r="S145" s="403"/>
      <c r="T145" s="403"/>
      <c r="U145" s="403"/>
      <c r="V145" s="400"/>
      <c r="W145" s="400"/>
      <c r="X145" s="405"/>
      <c r="Y145" s="400"/>
      <c r="Z145" s="400"/>
      <c r="AA145" s="400"/>
      <c r="AB145" s="400"/>
      <c r="AC145" s="400"/>
      <c r="AD145" s="400"/>
      <c r="AE145" s="400"/>
      <c r="AF145" s="400"/>
      <c r="AG145" s="400"/>
      <c r="AH145" s="400"/>
      <c r="AI145" s="400"/>
      <c r="AJ145" s="400"/>
      <c r="AK145" s="400"/>
      <c r="AL145" s="400"/>
      <c r="AM145" s="400"/>
      <c r="AN145" s="400"/>
      <c r="AO145" s="400"/>
      <c r="AP145" s="400"/>
      <c r="AQ145" s="400"/>
      <c r="AR145" s="400"/>
      <c r="AS145" s="400"/>
      <c r="AT145" s="400"/>
      <c r="AU145" s="400"/>
      <c r="AV145" s="400"/>
      <c r="AW145" s="400"/>
      <c r="AX145" s="400"/>
      <c r="AY145" s="400"/>
      <c r="AZ145" s="400"/>
      <c r="BA145" s="400"/>
      <c r="BB145" s="400"/>
    </row>
    <row r="146" spans="1:16384" s="241" customFormat="1" ht="17.25" customHeight="1" x14ac:dyDescent="0.25">
      <c r="A146" s="455" t="s">
        <v>672</v>
      </c>
      <c r="B146" s="455"/>
      <c r="C146" s="455"/>
      <c r="D146" s="455"/>
      <c r="E146" s="455"/>
      <c r="F146" s="455"/>
      <c r="G146" s="455"/>
      <c r="H146" s="455"/>
      <c r="N146" s="400"/>
      <c r="O146" s="400"/>
      <c r="P146" s="400"/>
      <c r="Q146" s="400"/>
      <c r="R146" s="400"/>
      <c r="S146" s="400"/>
      <c r="T146" s="400"/>
      <c r="U146" s="400"/>
      <c r="V146" s="400"/>
      <c r="W146" s="400"/>
      <c r="X146" s="400"/>
      <c r="Y146" s="400"/>
      <c r="Z146" s="400"/>
      <c r="AA146" s="400"/>
      <c r="AB146" s="400"/>
      <c r="AC146" s="400"/>
      <c r="AD146" s="400"/>
      <c r="AE146" s="400"/>
      <c r="AF146" s="400"/>
      <c r="AG146" s="400"/>
      <c r="AH146" s="400"/>
      <c r="AI146" s="400"/>
      <c r="AJ146" s="400"/>
      <c r="AK146" s="400"/>
      <c r="AL146" s="400"/>
      <c r="AM146" s="400"/>
      <c r="AN146" s="400"/>
      <c r="AO146" s="400"/>
      <c r="AP146" s="400"/>
      <c r="AQ146" s="400"/>
      <c r="AR146" s="400"/>
      <c r="AS146" s="400"/>
      <c r="AT146" s="400"/>
      <c r="AU146" s="400"/>
      <c r="AV146" s="400"/>
      <c r="AW146" s="400"/>
      <c r="AX146" s="400"/>
      <c r="AY146" s="400"/>
      <c r="AZ146" s="400"/>
      <c r="BA146" s="400"/>
      <c r="BB146" s="400"/>
    </row>
    <row r="147" spans="1:16384" s="241" customFormat="1" ht="17.25" customHeight="1" x14ac:dyDescent="0.25">
      <c r="A147" s="455" t="s">
        <v>673</v>
      </c>
      <c r="B147" s="455"/>
      <c r="C147" s="455"/>
      <c r="D147" s="455"/>
      <c r="E147" s="455"/>
      <c r="F147" s="455"/>
      <c r="G147" s="455"/>
      <c r="H147" s="455"/>
      <c r="I147" s="334"/>
      <c r="J147" s="334"/>
      <c r="K147" s="335"/>
      <c r="L147" s="334"/>
      <c r="M147" s="334"/>
      <c r="N147" s="403"/>
      <c r="O147" s="403"/>
      <c r="P147" s="404"/>
      <c r="Q147" s="404"/>
      <c r="R147" s="403"/>
      <c r="S147" s="403"/>
      <c r="T147" s="403"/>
      <c r="U147" s="406"/>
      <c r="V147" s="400"/>
      <c r="W147" s="400"/>
      <c r="X147" s="400"/>
      <c r="Y147" s="400"/>
      <c r="Z147" s="400"/>
      <c r="AA147" s="400"/>
      <c r="AB147" s="400"/>
      <c r="AC147" s="400"/>
      <c r="AD147" s="400"/>
      <c r="AE147" s="400"/>
      <c r="AF147" s="400"/>
      <c r="AG147" s="400"/>
      <c r="AH147" s="400"/>
      <c r="AI147" s="400"/>
      <c r="AJ147" s="400"/>
      <c r="AK147" s="400"/>
      <c r="AL147" s="400"/>
      <c r="AM147" s="400"/>
      <c r="AN147" s="400"/>
      <c r="AO147" s="400"/>
      <c r="AP147" s="400"/>
      <c r="AQ147" s="400"/>
      <c r="AR147" s="400"/>
      <c r="AS147" s="400"/>
      <c r="AT147" s="400"/>
      <c r="AU147" s="400"/>
      <c r="AV147" s="400"/>
      <c r="AW147" s="400"/>
      <c r="AX147" s="400"/>
      <c r="AY147" s="400"/>
      <c r="AZ147" s="400"/>
      <c r="BA147" s="400"/>
      <c r="BB147" s="400"/>
    </row>
    <row r="148" spans="1:16384" s="241" customFormat="1" ht="18" customHeight="1" x14ac:dyDescent="0.25">
      <c r="A148" s="450" t="s">
        <v>674</v>
      </c>
      <c r="B148" s="450"/>
      <c r="C148" s="450"/>
      <c r="D148" s="450"/>
      <c r="E148" s="450"/>
      <c r="F148" s="450"/>
      <c r="G148" s="450"/>
      <c r="H148" s="450"/>
      <c r="I148" s="334"/>
      <c r="J148" s="334"/>
      <c r="K148" s="335"/>
      <c r="L148" s="334"/>
      <c r="M148" s="334"/>
      <c r="N148" s="403"/>
      <c r="O148" s="403"/>
      <c r="P148" s="404"/>
      <c r="Q148" s="404"/>
      <c r="R148" s="403"/>
      <c r="S148" s="403"/>
      <c r="T148" s="403"/>
      <c r="U148" s="406"/>
      <c r="V148" s="400"/>
      <c r="W148" s="400"/>
      <c r="X148" s="400"/>
      <c r="Y148" s="400"/>
      <c r="Z148" s="400"/>
      <c r="AA148" s="400"/>
      <c r="AB148" s="400"/>
      <c r="AC148" s="400"/>
      <c r="AD148" s="400"/>
      <c r="AE148" s="400"/>
      <c r="AF148" s="400"/>
      <c r="AG148" s="400"/>
      <c r="AH148" s="400"/>
      <c r="AI148" s="400"/>
      <c r="AJ148" s="400"/>
      <c r="AK148" s="400"/>
      <c r="AL148" s="400"/>
      <c r="AM148" s="400"/>
      <c r="AN148" s="400"/>
      <c r="AO148" s="400"/>
      <c r="AP148" s="400"/>
      <c r="AQ148" s="400"/>
      <c r="AR148" s="400"/>
      <c r="AS148" s="400"/>
      <c r="AT148" s="400"/>
      <c r="AU148" s="400"/>
      <c r="AV148" s="400"/>
      <c r="AW148" s="400"/>
      <c r="AX148" s="400"/>
      <c r="AY148" s="400"/>
      <c r="AZ148" s="400"/>
      <c r="BA148" s="400"/>
      <c r="BB148" s="400"/>
    </row>
    <row r="149" spans="1:16384" s="241" customFormat="1" ht="31.5" customHeight="1" x14ac:dyDescent="0.25">
      <c r="A149" s="450" t="s">
        <v>675</v>
      </c>
      <c r="B149" s="450"/>
      <c r="C149" s="450"/>
      <c r="D149" s="450"/>
      <c r="E149" s="450"/>
      <c r="F149" s="450"/>
      <c r="G149" s="450"/>
      <c r="H149" s="450"/>
      <c r="I149" s="412"/>
      <c r="J149" s="412"/>
      <c r="K149" s="412"/>
      <c r="L149" s="412"/>
      <c r="M149" s="412"/>
      <c r="N149" s="423"/>
      <c r="O149" s="423"/>
      <c r="P149" s="423"/>
      <c r="Q149" s="423"/>
      <c r="R149" s="423"/>
      <c r="S149" s="412"/>
      <c r="T149" s="412"/>
      <c r="U149" s="412"/>
      <c r="V149" s="412"/>
      <c r="W149" s="412"/>
      <c r="X149" s="412"/>
      <c r="Y149" s="450"/>
      <c r="Z149" s="450"/>
      <c r="AA149" s="450"/>
      <c r="AB149" s="450"/>
      <c r="AC149" s="450"/>
      <c r="AD149" s="450"/>
      <c r="AE149" s="450"/>
      <c r="AF149" s="450"/>
      <c r="AG149" s="450"/>
      <c r="AH149" s="450"/>
      <c r="AI149" s="450"/>
      <c r="AJ149" s="450"/>
      <c r="AK149" s="450"/>
      <c r="AL149" s="450"/>
      <c r="AM149" s="450"/>
      <c r="AN149" s="450"/>
      <c r="AO149" s="450"/>
      <c r="AP149" s="450"/>
      <c r="AQ149" s="450"/>
      <c r="AR149" s="450"/>
      <c r="AS149" s="450"/>
      <c r="AT149" s="450"/>
      <c r="AU149" s="450"/>
      <c r="AV149" s="450"/>
      <c r="AW149" s="450"/>
      <c r="AX149" s="450"/>
      <c r="AY149" s="450"/>
      <c r="AZ149" s="450"/>
      <c r="BA149" s="450"/>
      <c r="BB149" s="450"/>
      <c r="BC149" s="450"/>
      <c r="BD149" s="450"/>
      <c r="BE149" s="450"/>
      <c r="BF149" s="450"/>
      <c r="BG149" s="450"/>
      <c r="BH149" s="450"/>
      <c r="BI149" s="450"/>
      <c r="BJ149" s="450"/>
      <c r="BK149" s="450"/>
      <c r="BL149" s="450"/>
      <c r="BM149" s="450"/>
      <c r="BN149" s="450"/>
      <c r="BO149" s="450"/>
      <c r="BP149" s="450"/>
      <c r="BQ149" s="450"/>
      <c r="BR149" s="450"/>
      <c r="BS149" s="450"/>
      <c r="BT149" s="450"/>
      <c r="BU149" s="450"/>
      <c r="BV149" s="450"/>
      <c r="BW149" s="450"/>
      <c r="BX149" s="450"/>
      <c r="BY149" s="450"/>
      <c r="BZ149" s="450"/>
      <c r="CA149" s="450"/>
      <c r="CB149" s="450"/>
      <c r="CC149" s="450"/>
      <c r="CD149" s="450"/>
      <c r="CE149" s="450"/>
      <c r="CF149" s="450"/>
      <c r="CG149" s="450"/>
      <c r="CH149" s="450"/>
      <c r="CI149" s="450"/>
      <c r="CJ149" s="450"/>
      <c r="CK149" s="450"/>
      <c r="CL149" s="450"/>
      <c r="CM149" s="450"/>
      <c r="CN149" s="450"/>
      <c r="CO149" s="450"/>
      <c r="CP149" s="450"/>
      <c r="CQ149" s="450"/>
      <c r="CR149" s="450"/>
      <c r="CS149" s="450"/>
      <c r="CT149" s="450"/>
      <c r="CU149" s="450"/>
      <c r="CV149" s="450"/>
      <c r="CW149" s="450"/>
      <c r="CX149" s="450"/>
      <c r="CY149" s="450"/>
      <c r="CZ149" s="450"/>
      <c r="DA149" s="450"/>
      <c r="DB149" s="450"/>
      <c r="DC149" s="450"/>
      <c r="DD149" s="450"/>
      <c r="DE149" s="450"/>
      <c r="DF149" s="450"/>
      <c r="DG149" s="450"/>
      <c r="DH149" s="450"/>
      <c r="DI149" s="450"/>
      <c r="DJ149" s="450"/>
      <c r="DK149" s="450"/>
      <c r="DL149" s="450"/>
      <c r="DM149" s="450"/>
      <c r="DN149" s="450"/>
      <c r="DO149" s="450"/>
      <c r="DP149" s="450"/>
      <c r="DQ149" s="450"/>
      <c r="DR149" s="450"/>
      <c r="DS149" s="450"/>
      <c r="DT149" s="450"/>
      <c r="DU149" s="450"/>
      <c r="DV149" s="450"/>
      <c r="DW149" s="450"/>
      <c r="DX149" s="450"/>
      <c r="DY149" s="450"/>
      <c r="DZ149" s="450"/>
      <c r="EA149" s="450"/>
      <c r="EB149" s="450"/>
      <c r="EC149" s="450"/>
      <c r="ED149" s="450"/>
      <c r="EE149" s="450"/>
      <c r="EF149" s="450"/>
      <c r="EG149" s="450"/>
      <c r="EH149" s="450"/>
      <c r="EI149" s="450"/>
      <c r="EJ149" s="450"/>
      <c r="EK149" s="450"/>
      <c r="EL149" s="450"/>
      <c r="EM149" s="450"/>
      <c r="EN149" s="450"/>
      <c r="EO149" s="450"/>
      <c r="EP149" s="450"/>
      <c r="EQ149" s="450"/>
      <c r="ER149" s="450"/>
      <c r="ES149" s="450"/>
      <c r="ET149" s="450"/>
      <c r="EU149" s="450"/>
      <c r="EV149" s="450"/>
      <c r="EW149" s="450"/>
      <c r="EX149" s="450"/>
      <c r="EY149" s="450"/>
      <c r="EZ149" s="450"/>
      <c r="FA149" s="450"/>
      <c r="FB149" s="450"/>
      <c r="FC149" s="450"/>
      <c r="FD149" s="450"/>
      <c r="FE149" s="450"/>
      <c r="FF149" s="450"/>
      <c r="FG149" s="450"/>
      <c r="FH149" s="450"/>
      <c r="FI149" s="450"/>
      <c r="FJ149" s="450"/>
      <c r="FK149" s="450"/>
      <c r="FL149" s="450"/>
      <c r="FM149" s="450"/>
      <c r="FN149" s="450"/>
      <c r="FO149" s="450"/>
      <c r="FP149" s="450"/>
      <c r="FQ149" s="450"/>
      <c r="FR149" s="450"/>
      <c r="FS149" s="450"/>
      <c r="FT149" s="450"/>
      <c r="FU149" s="450"/>
      <c r="FV149" s="450"/>
      <c r="FW149" s="450"/>
      <c r="FX149" s="450"/>
      <c r="FY149" s="450"/>
      <c r="FZ149" s="450"/>
      <c r="GA149" s="450"/>
      <c r="GB149" s="450"/>
      <c r="GC149" s="450"/>
      <c r="GD149" s="450"/>
      <c r="GE149" s="450"/>
      <c r="GF149" s="450"/>
      <c r="GG149" s="450"/>
      <c r="GH149" s="450"/>
      <c r="GI149" s="450"/>
      <c r="GJ149" s="450"/>
      <c r="GK149" s="450"/>
      <c r="GL149" s="450"/>
      <c r="GM149" s="450"/>
      <c r="GN149" s="450"/>
      <c r="GO149" s="450"/>
      <c r="GP149" s="450"/>
      <c r="GQ149" s="450"/>
      <c r="GR149" s="450"/>
      <c r="GS149" s="450"/>
      <c r="GT149" s="450"/>
      <c r="GU149" s="450"/>
      <c r="GV149" s="450"/>
      <c r="GW149" s="450"/>
      <c r="GX149" s="450"/>
      <c r="GY149" s="450"/>
      <c r="GZ149" s="450"/>
      <c r="HA149" s="450"/>
      <c r="HB149" s="450"/>
      <c r="HC149" s="450"/>
      <c r="HD149" s="450"/>
      <c r="HE149" s="450"/>
      <c r="HF149" s="450"/>
      <c r="HG149" s="450"/>
      <c r="HH149" s="450"/>
      <c r="HI149" s="450"/>
      <c r="HJ149" s="450"/>
      <c r="HK149" s="450"/>
      <c r="HL149" s="450"/>
      <c r="HM149" s="450"/>
      <c r="HN149" s="450"/>
      <c r="HO149" s="450"/>
      <c r="HP149" s="450"/>
      <c r="HQ149" s="450"/>
      <c r="HR149" s="450"/>
      <c r="HS149" s="450"/>
      <c r="HT149" s="450"/>
      <c r="HU149" s="450"/>
      <c r="HV149" s="450"/>
      <c r="HW149" s="450"/>
      <c r="HX149" s="450"/>
      <c r="HY149" s="450"/>
      <c r="HZ149" s="450"/>
      <c r="IA149" s="450"/>
      <c r="IB149" s="450"/>
      <c r="IC149" s="450"/>
      <c r="ID149" s="450"/>
      <c r="IE149" s="450"/>
      <c r="IF149" s="450"/>
      <c r="IG149" s="450"/>
      <c r="IH149" s="450"/>
      <c r="II149" s="450"/>
      <c r="IJ149" s="450"/>
      <c r="IK149" s="450"/>
      <c r="IL149" s="450"/>
      <c r="IM149" s="450"/>
      <c r="IN149" s="450"/>
      <c r="IO149" s="450"/>
      <c r="IP149" s="450"/>
      <c r="IQ149" s="450"/>
      <c r="IR149" s="450"/>
      <c r="IS149" s="450"/>
      <c r="IT149" s="450"/>
      <c r="IU149" s="450"/>
      <c r="IV149" s="450"/>
      <c r="IW149" s="450"/>
      <c r="IX149" s="450"/>
      <c r="IY149" s="450"/>
      <c r="IZ149" s="450"/>
      <c r="JA149" s="450"/>
      <c r="JB149" s="450"/>
      <c r="JC149" s="450"/>
      <c r="JD149" s="450"/>
      <c r="JE149" s="450"/>
      <c r="JF149" s="450"/>
      <c r="JG149" s="450"/>
      <c r="JH149" s="450"/>
      <c r="JI149" s="450"/>
      <c r="JJ149" s="450"/>
      <c r="JK149" s="450"/>
      <c r="JL149" s="450"/>
      <c r="JM149" s="450"/>
      <c r="JN149" s="450"/>
      <c r="JO149" s="450"/>
      <c r="JP149" s="450"/>
      <c r="JQ149" s="450"/>
      <c r="JR149" s="450"/>
      <c r="JS149" s="450"/>
      <c r="JT149" s="450"/>
      <c r="JU149" s="450"/>
      <c r="JV149" s="450"/>
      <c r="JW149" s="450"/>
      <c r="JX149" s="450"/>
      <c r="JY149" s="450"/>
      <c r="JZ149" s="450"/>
      <c r="KA149" s="450"/>
      <c r="KB149" s="450"/>
      <c r="KC149" s="450"/>
      <c r="KD149" s="450"/>
      <c r="KE149" s="450"/>
      <c r="KF149" s="450"/>
      <c r="KG149" s="450"/>
      <c r="KH149" s="450"/>
      <c r="KI149" s="450"/>
      <c r="KJ149" s="450"/>
      <c r="KK149" s="450"/>
      <c r="KL149" s="450"/>
      <c r="KM149" s="450"/>
      <c r="KN149" s="450"/>
      <c r="KO149" s="450"/>
      <c r="KP149" s="450"/>
      <c r="KQ149" s="450"/>
      <c r="KR149" s="450"/>
      <c r="KS149" s="450"/>
      <c r="KT149" s="450"/>
      <c r="KU149" s="450"/>
      <c r="KV149" s="450"/>
      <c r="KW149" s="450"/>
      <c r="KX149" s="450"/>
      <c r="KY149" s="450"/>
      <c r="KZ149" s="450"/>
      <c r="LA149" s="450"/>
      <c r="LB149" s="450"/>
      <c r="LC149" s="450"/>
      <c r="LD149" s="450"/>
      <c r="LE149" s="450"/>
      <c r="LF149" s="450"/>
      <c r="LG149" s="450"/>
      <c r="LH149" s="450"/>
      <c r="LI149" s="450"/>
      <c r="LJ149" s="450"/>
      <c r="LK149" s="450"/>
      <c r="LL149" s="450"/>
      <c r="LM149" s="450"/>
      <c r="LN149" s="450"/>
      <c r="LO149" s="450"/>
      <c r="LP149" s="450"/>
      <c r="LQ149" s="450"/>
      <c r="LR149" s="450"/>
      <c r="LS149" s="450"/>
      <c r="LT149" s="450"/>
      <c r="LU149" s="450"/>
      <c r="LV149" s="450"/>
      <c r="LW149" s="450"/>
      <c r="LX149" s="450"/>
      <c r="LY149" s="450"/>
      <c r="LZ149" s="450"/>
      <c r="MA149" s="450"/>
      <c r="MB149" s="450"/>
      <c r="MC149" s="450"/>
      <c r="MD149" s="450"/>
      <c r="ME149" s="450"/>
      <c r="MF149" s="450"/>
      <c r="MG149" s="450"/>
      <c r="MH149" s="450"/>
      <c r="MI149" s="450"/>
      <c r="MJ149" s="450"/>
      <c r="MK149" s="450"/>
      <c r="ML149" s="450"/>
      <c r="MM149" s="450"/>
      <c r="MN149" s="450"/>
      <c r="MO149" s="450"/>
      <c r="MP149" s="450"/>
      <c r="MQ149" s="450"/>
      <c r="MR149" s="450"/>
      <c r="MS149" s="450"/>
      <c r="MT149" s="450"/>
      <c r="MU149" s="450"/>
      <c r="MV149" s="450"/>
      <c r="MW149" s="450"/>
      <c r="MX149" s="450"/>
      <c r="MY149" s="450"/>
      <c r="MZ149" s="450"/>
      <c r="NA149" s="450"/>
      <c r="NB149" s="450"/>
      <c r="NC149" s="450"/>
      <c r="ND149" s="450"/>
      <c r="NE149" s="450"/>
      <c r="NF149" s="450"/>
      <c r="NG149" s="450"/>
      <c r="NH149" s="450"/>
      <c r="NI149" s="450"/>
      <c r="NJ149" s="450"/>
      <c r="NK149" s="450"/>
      <c r="NL149" s="450"/>
      <c r="NM149" s="450"/>
      <c r="NN149" s="450"/>
      <c r="NO149" s="450"/>
      <c r="NP149" s="450"/>
      <c r="NQ149" s="450"/>
      <c r="NR149" s="450"/>
      <c r="NS149" s="450"/>
      <c r="NT149" s="450"/>
      <c r="NU149" s="450"/>
      <c r="NV149" s="450"/>
      <c r="NW149" s="450"/>
      <c r="NX149" s="450"/>
      <c r="NY149" s="450"/>
      <c r="NZ149" s="450"/>
      <c r="OA149" s="450"/>
      <c r="OB149" s="450"/>
      <c r="OC149" s="450"/>
      <c r="OD149" s="450"/>
      <c r="OE149" s="450"/>
      <c r="OF149" s="450"/>
      <c r="OG149" s="450"/>
      <c r="OH149" s="450"/>
      <c r="OI149" s="450"/>
      <c r="OJ149" s="450"/>
      <c r="OK149" s="450"/>
      <c r="OL149" s="450"/>
      <c r="OM149" s="450"/>
      <c r="ON149" s="450"/>
      <c r="OO149" s="450"/>
      <c r="OP149" s="450"/>
      <c r="OQ149" s="450"/>
      <c r="OR149" s="450"/>
      <c r="OS149" s="450"/>
      <c r="OT149" s="450"/>
      <c r="OU149" s="450"/>
      <c r="OV149" s="450"/>
      <c r="OW149" s="450"/>
      <c r="OX149" s="450"/>
      <c r="OY149" s="450"/>
      <c r="OZ149" s="450"/>
      <c r="PA149" s="450"/>
      <c r="PB149" s="450"/>
      <c r="PC149" s="450"/>
      <c r="PD149" s="450"/>
      <c r="PE149" s="450"/>
      <c r="PF149" s="450"/>
      <c r="PG149" s="450"/>
      <c r="PH149" s="450"/>
      <c r="PI149" s="450"/>
      <c r="PJ149" s="450"/>
      <c r="PK149" s="450"/>
      <c r="PL149" s="450"/>
      <c r="PM149" s="450"/>
      <c r="PN149" s="450"/>
      <c r="PO149" s="450"/>
      <c r="PP149" s="450"/>
      <c r="PQ149" s="450"/>
      <c r="PR149" s="450"/>
      <c r="PS149" s="450"/>
      <c r="PT149" s="450"/>
      <c r="PU149" s="450"/>
      <c r="PV149" s="450"/>
      <c r="PW149" s="450"/>
      <c r="PX149" s="450"/>
      <c r="PY149" s="450"/>
      <c r="PZ149" s="450"/>
      <c r="QA149" s="450"/>
      <c r="QB149" s="450"/>
      <c r="QC149" s="450"/>
      <c r="QD149" s="450"/>
      <c r="QE149" s="450"/>
      <c r="QF149" s="450"/>
      <c r="QG149" s="450"/>
      <c r="QH149" s="450"/>
      <c r="QI149" s="450"/>
      <c r="QJ149" s="450"/>
      <c r="QK149" s="450"/>
      <c r="QL149" s="450"/>
      <c r="QM149" s="450"/>
      <c r="QN149" s="450"/>
      <c r="QO149" s="450"/>
      <c r="QP149" s="450"/>
      <c r="QQ149" s="450"/>
      <c r="QR149" s="450"/>
      <c r="QS149" s="450"/>
      <c r="QT149" s="450"/>
      <c r="QU149" s="450"/>
      <c r="QV149" s="450"/>
      <c r="QW149" s="450"/>
      <c r="QX149" s="450"/>
      <c r="QY149" s="450"/>
      <c r="QZ149" s="450"/>
      <c r="RA149" s="450"/>
      <c r="RB149" s="450"/>
      <c r="RC149" s="450"/>
      <c r="RD149" s="450"/>
      <c r="RE149" s="450"/>
      <c r="RF149" s="450"/>
      <c r="RG149" s="450"/>
      <c r="RH149" s="450"/>
      <c r="RI149" s="450"/>
      <c r="RJ149" s="450"/>
      <c r="RK149" s="450"/>
      <c r="RL149" s="450"/>
      <c r="RM149" s="450"/>
      <c r="RN149" s="450"/>
      <c r="RO149" s="450"/>
      <c r="RP149" s="450"/>
      <c r="RQ149" s="450"/>
      <c r="RR149" s="450"/>
      <c r="RS149" s="450"/>
      <c r="RT149" s="450"/>
      <c r="RU149" s="450"/>
      <c r="RV149" s="450"/>
      <c r="RW149" s="450"/>
      <c r="RX149" s="450"/>
      <c r="RY149" s="450"/>
      <c r="RZ149" s="450"/>
      <c r="SA149" s="450"/>
      <c r="SB149" s="450"/>
      <c r="SC149" s="450"/>
      <c r="SD149" s="450"/>
      <c r="SE149" s="450"/>
      <c r="SF149" s="450"/>
      <c r="SG149" s="450"/>
      <c r="SH149" s="450"/>
      <c r="SI149" s="450"/>
      <c r="SJ149" s="450"/>
      <c r="SK149" s="450"/>
      <c r="SL149" s="450"/>
      <c r="SM149" s="450"/>
      <c r="SN149" s="450"/>
      <c r="SO149" s="450"/>
      <c r="SP149" s="450"/>
      <c r="SQ149" s="450"/>
      <c r="SR149" s="450"/>
      <c r="SS149" s="450"/>
      <c r="ST149" s="450"/>
      <c r="SU149" s="450"/>
      <c r="SV149" s="450"/>
      <c r="SW149" s="450"/>
      <c r="SX149" s="450"/>
      <c r="SY149" s="450"/>
      <c r="SZ149" s="450"/>
      <c r="TA149" s="450"/>
      <c r="TB149" s="450"/>
      <c r="TC149" s="450"/>
      <c r="TD149" s="450"/>
      <c r="TE149" s="450"/>
      <c r="TF149" s="450"/>
      <c r="TG149" s="450"/>
      <c r="TH149" s="450"/>
      <c r="TI149" s="450"/>
      <c r="TJ149" s="450"/>
      <c r="TK149" s="450"/>
      <c r="TL149" s="450"/>
      <c r="TM149" s="450"/>
      <c r="TN149" s="450"/>
      <c r="TO149" s="450"/>
      <c r="TP149" s="450"/>
      <c r="TQ149" s="450"/>
      <c r="TR149" s="450"/>
      <c r="TS149" s="450"/>
      <c r="TT149" s="450"/>
      <c r="TU149" s="450"/>
      <c r="TV149" s="450"/>
      <c r="TW149" s="450"/>
      <c r="TX149" s="450"/>
      <c r="TY149" s="450"/>
      <c r="TZ149" s="450"/>
      <c r="UA149" s="450"/>
      <c r="UB149" s="450"/>
      <c r="UC149" s="450"/>
      <c r="UD149" s="450"/>
      <c r="UE149" s="450"/>
      <c r="UF149" s="450"/>
      <c r="UG149" s="450"/>
      <c r="UH149" s="450"/>
      <c r="UI149" s="450"/>
      <c r="UJ149" s="450"/>
      <c r="UK149" s="450"/>
      <c r="UL149" s="450"/>
      <c r="UM149" s="450"/>
      <c r="UN149" s="450"/>
      <c r="UO149" s="450"/>
      <c r="UP149" s="450"/>
      <c r="UQ149" s="450"/>
      <c r="UR149" s="450"/>
      <c r="US149" s="450"/>
      <c r="UT149" s="450"/>
      <c r="UU149" s="450"/>
      <c r="UV149" s="450"/>
      <c r="UW149" s="450"/>
      <c r="UX149" s="450"/>
      <c r="UY149" s="450"/>
      <c r="UZ149" s="450"/>
      <c r="VA149" s="450"/>
      <c r="VB149" s="450"/>
      <c r="VC149" s="450"/>
      <c r="VD149" s="450"/>
      <c r="VE149" s="450"/>
      <c r="VF149" s="450"/>
      <c r="VG149" s="450"/>
      <c r="VH149" s="450"/>
      <c r="VI149" s="450"/>
      <c r="VJ149" s="450"/>
      <c r="VK149" s="450"/>
      <c r="VL149" s="450"/>
      <c r="VM149" s="450"/>
      <c r="VN149" s="450"/>
      <c r="VO149" s="450"/>
      <c r="VP149" s="450"/>
      <c r="VQ149" s="450"/>
      <c r="VR149" s="450"/>
      <c r="VS149" s="450"/>
      <c r="VT149" s="450"/>
      <c r="VU149" s="450"/>
      <c r="VV149" s="450"/>
      <c r="VW149" s="450"/>
      <c r="VX149" s="450"/>
      <c r="VY149" s="450"/>
      <c r="VZ149" s="450"/>
      <c r="WA149" s="450"/>
      <c r="WB149" s="450"/>
      <c r="WC149" s="450"/>
      <c r="WD149" s="450"/>
      <c r="WE149" s="450"/>
      <c r="WF149" s="450"/>
      <c r="WG149" s="450"/>
      <c r="WH149" s="450"/>
      <c r="WI149" s="450"/>
      <c r="WJ149" s="450"/>
      <c r="WK149" s="450"/>
      <c r="WL149" s="450"/>
      <c r="WM149" s="450"/>
      <c r="WN149" s="450"/>
      <c r="WO149" s="450"/>
      <c r="WP149" s="450"/>
      <c r="WQ149" s="450"/>
      <c r="WR149" s="450"/>
      <c r="WS149" s="450"/>
      <c r="WT149" s="450"/>
      <c r="WU149" s="450"/>
      <c r="WV149" s="450"/>
      <c r="WW149" s="450"/>
      <c r="WX149" s="450"/>
      <c r="WY149" s="450"/>
      <c r="WZ149" s="450"/>
      <c r="XA149" s="450"/>
      <c r="XB149" s="450"/>
      <c r="XC149" s="450"/>
      <c r="XD149" s="450"/>
      <c r="XE149" s="450"/>
      <c r="XF149" s="450"/>
      <c r="XG149" s="450"/>
      <c r="XH149" s="450"/>
      <c r="XI149" s="450"/>
      <c r="XJ149" s="450"/>
      <c r="XK149" s="450"/>
      <c r="XL149" s="450"/>
      <c r="XM149" s="450"/>
      <c r="XN149" s="450"/>
      <c r="XO149" s="450"/>
      <c r="XP149" s="450"/>
      <c r="XQ149" s="450"/>
      <c r="XR149" s="450"/>
      <c r="XS149" s="450"/>
      <c r="XT149" s="450"/>
      <c r="XU149" s="450"/>
      <c r="XV149" s="450"/>
      <c r="XW149" s="450"/>
      <c r="XX149" s="450"/>
      <c r="XY149" s="450"/>
      <c r="XZ149" s="450"/>
      <c r="YA149" s="450"/>
      <c r="YB149" s="450"/>
      <c r="YC149" s="450"/>
      <c r="YD149" s="450"/>
      <c r="YE149" s="450"/>
      <c r="YF149" s="450"/>
      <c r="YG149" s="450"/>
      <c r="YH149" s="450"/>
      <c r="YI149" s="450"/>
      <c r="YJ149" s="450"/>
      <c r="YK149" s="450"/>
      <c r="YL149" s="450"/>
      <c r="YM149" s="450"/>
      <c r="YN149" s="450"/>
      <c r="YO149" s="450"/>
      <c r="YP149" s="450"/>
      <c r="YQ149" s="450"/>
      <c r="YR149" s="450"/>
      <c r="YS149" s="450"/>
      <c r="YT149" s="450"/>
      <c r="YU149" s="450"/>
      <c r="YV149" s="450"/>
      <c r="YW149" s="450"/>
      <c r="YX149" s="450"/>
      <c r="YY149" s="450"/>
      <c r="YZ149" s="450"/>
      <c r="ZA149" s="450"/>
      <c r="ZB149" s="450"/>
      <c r="ZC149" s="450"/>
      <c r="ZD149" s="450"/>
      <c r="ZE149" s="450"/>
      <c r="ZF149" s="450"/>
      <c r="ZG149" s="450"/>
      <c r="ZH149" s="450"/>
      <c r="ZI149" s="450"/>
      <c r="ZJ149" s="450"/>
      <c r="ZK149" s="450"/>
      <c r="ZL149" s="450"/>
      <c r="ZM149" s="450"/>
      <c r="ZN149" s="450"/>
      <c r="ZO149" s="450"/>
      <c r="ZP149" s="450"/>
      <c r="ZQ149" s="450"/>
      <c r="ZR149" s="450"/>
      <c r="ZS149" s="450"/>
      <c r="ZT149" s="450"/>
      <c r="ZU149" s="450"/>
      <c r="ZV149" s="450"/>
      <c r="ZW149" s="450"/>
      <c r="ZX149" s="450"/>
      <c r="ZY149" s="450"/>
      <c r="ZZ149" s="450"/>
      <c r="AAA149" s="450"/>
      <c r="AAB149" s="450"/>
      <c r="AAC149" s="450"/>
      <c r="AAD149" s="450"/>
      <c r="AAE149" s="450"/>
      <c r="AAF149" s="450"/>
      <c r="AAG149" s="450"/>
      <c r="AAH149" s="450"/>
      <c r="AAI149" s="450"/>
      <c r="AAJ149" s="450"/>
      <c r="AAK149" s="450"/>
      <c r="AAL149" s="450"/>
      <c r="AAM149" s="450"/>
      <c r="AAN149" s="450"/>
      <c r="AAO149" s="450"/>
      <c r="AAP149" s="450"/>
      <c r="AAQ149" s="450"/>
      <c r="AAR149" s="450"/>
      <c r="AAS149" s="450"/>
      <c r="AAT149" s="450"/>
      <c r="AAU149" s="450"/>
      <c r="AAV149" s="450"/>
      <c r="AAW149" s="450"/>
      <c r="AAX149" s="450"/>
      <c r="AAY149" s="450"/>
      <c r="AAZ149" s="450"/>
      <c r="ABA149" s="450"/>
      <c r="ABB149" s="450"/>
      <c r="ABC149" s="450"/>
      <c r="ABD149" s="450"/>
      <c r="ABE149" s="450"/>
      <c r="ABF149" s="450"/>
      <c r="ABG149" s="450"/>
      <c r="ABH149" s="450"/>
      <c r="ABI149" s="450"/>
      <c r="ABJ149" s="450"/>
      <c r="ABK149" s="450"/>
      <c r="ABL149" s="450"/>
      <c r="ABM149" s="450"/>
      <c r="ABN149" s="450"/>
      <c r="ABO149" s="450"/>
      <c r="ABP149" s="450"/>
      <c r="ABQ149" s="450"/>
      <c r="ABR149" s="450"/>
      <c r="ABS149" s="450"/>
      <c r="ABT149" s="450"/>
      <c r="ABU149" s="450"/>
      <c r="ABV149" s="450"/>
      <c r="ABW149" s="450"/>
      <c r="ABX149" s="450"/>
      <c r="ABY149" s="450"/>
      <c r="ABZ149" s="450"/>
      <c r="ACA149" s="450"/>
      <c r="ACB149" s="450"/>
      <c r="ACC149" s="450"/>
      <c r="ACD149" s="450"/>
      <c r="ACE149" s="450"/>
      <c r="ACF149" s="450"/>
      <c r="ACG149" s="450"/>
      <c r="ACH149" s="450"/>
      <c r="ACI149" s="450"/>
      <c r="ACJ149" s="450"/>
      <c r="ACK149" s="450"/>
      <c r="ACL149" s="450"/>
      <c r="ACM149" s="450"/>
      <c r="ACN149" s="450"/>
      <c r="ACO149" s="450"/>
      <c r="ACP149" s="450"/>
      <c r="ACQ149" s="450"/>
      <c r="ACR149" s="450"/>
      <c r="ACS149" s="450"/>
      <c r="ACT149" s="450"/>
      <c r="ACU149" s="450"/>
      <c r="ACV149" s="450"/>
      <c r="ACW149" s="450"/>
      <c r="ACX149" s="450"/>
      <c r="ACY149" s="450"/>
      <c r="ACZ149" s="450"/>
      <c r="ADA149" s="450"/>
      <c r="ADB149" s="450"/>
      <c r="ADC149" s="450"/>
      <c r="ADD149" s="450"/>
      <c r="ADE149" s="450"/>
      <c r="ADF149" s="450"/>
      <c r="ADG149" s="450"/>
      <c r="ADH149" s="450"/>
      <c r="ADI149" s="450"/>
      <c r="ADJ149" s="450"/>
      <c r="ADK149" s="450"/>
      <c r="ADL149" s="450"/>
      <c r="ADM149" s="450"/>
      <c r="ADN149" s="450"/>
      <c r="ADO149" s="450"/>
      <c r="ADP149" s="450"/>
      <c r="ADQ149" s="450"/>
      <c r="ADR149" s="450"/>
      <c r="ADS149" s="450"/>
      <c r="ADT149" s="450"/>
      <c r="ADU149" s="450"/>
      <c r="ADV149" s="450"/>
      <c r="ADW149" s="450"/>
      <c r="ADX149" s="450"/>
      <c r="ADY149" s="450"/>
      <c r="ADZ149" s="450"/>
      <c r="AEA149" s="450"/>
      <c r="AEB149" s="450"/>
      <c r="AEC149" s="450"/>
      <c r="AED149" s="450"/>
      <c r="AEE149" s="450"/>
      <c r="AEF149" s="450"/>
      <c r="AEG149" s="450"/>
      <c r="AEH149" s="450"/>
      <c r="AEI149" s="450"/>
      <c r="AEJ149" s="450"/>
      <c r="AEK149" s="450"/>
      <c r="AEL149" s="450"/>
      <c r="AEM149" s="450"/>
      <c r="AEN149" s="450"/>
      <c r="AEO149" s="450"/>
      <c r="AEP149" s="450"/>
      <c r="AEQ149" s="450"/>
      <c r="AER149" s="450"/>
      <c r="AES149" s="450"/>
      <c r="AET149" s="450"/>
      <c r="AEU149" s="450"/>
      <c r="AEV149" s="450"/>
      <c r="AEW149" s="450"/>
      <c r="AEX149" s="450"/>
      <c r="AEY149" s="450"/>
      <c r="AEZ149" s="450"/>
      <c r="AFA149" s="450"/>
      <c r="AFB149" s="450"/>
      <c r="AFC149" s="450"/>
      <c r="AFD149" s="450"/>
      <c r="AFE149" s="450"/>
      <c r="AFF149" s="450"/>
      <c r="AFG149" s="450"/>
      <c r="AFH149" s="450"/>
      <c r="AFI149" s="450"/>
      <c r="AFJ149" s="450"/>
      <c r="AFK149" s="450"/>
      <c r="AFL149" s="450"/>
      <c r="AFM149" s="450"/>
      <c r="AFN149" s="450"/>
      <c r="AFO149" s="450"/>
      <c r="AFP149" s="450"/>
      <c r="AFQ149" s="450"/>
      <c r="AFR149" s="450"/>
      <c r="AFS149" s="450"/>
      <c r="AFT149" s="450"/>
      <c r="AFU149" s="450"/>
      <c r="AFV149" s="450"/>
      <c r="AFW149" s="450"/>
      <c r="AFX149" s="450"/>
      <c r="AFY149" s="450"/>
      <c r="AFZ149" s="450"/>
      <c r="AGA149" s="450"/>
      <c r="AGB149" s="450"/>
      <c r="AGC149" s="450"/>
      <c r="AGD149" s="450"/>
      <c r="AGE149" s="450"/>
      <c r="AGF149" s="450"/>
      <c r="AGG149" s="450"/>
      <c r="AGH149" s="450"/>
      <c r="AGI149" s="450"/>
      <c r="AGJ149" s="450"/>
      <c r="AGK149" s="450"/>
      <c r="AGL149" s="450"/>
      <c r="AGM149" s="450"/>
      <c r="AGN149" s="450"/>
      <c r="AGO149" s="450"/>
      <c r="AGP149" s="450"/>
      <c r="AGQ149" s="450"/>
      <c r="AGR149" s="450"/>
      <c r="AGS149" s="450"/>
      <c r="AGT149" s="450"/>
      <c r="AGU149" s="450"/>
      <c r="AGV149" s="450"/>
      <c r="AGW149" s="450"/>
      <c r="AGX149" s="450"/>
      <c r="AGY149" s="450"/>
      <c r="AGZ149" s="450"/>
      <c r="AHA149" s="450"/>
      <c r="AHB149" s="450"/>
      <c r="AHC149" s="450"/>
      <c r="AHD149" s="450"/>
      <c r="AHE149" s="450"/>
      <c r="AHF149" s="450"/>
      <c r="AHG149" s="450"/>
      <c r="AHH149" s="450"/>
      <c r="AHI149" s="450"/>
      <c r="AHJ149" s="450"/>
      <c r="AHK149" s="450"/>
      <c r="AHL149" s="450"/>
      <c r="AHM149" s="450"/>
      <c r="AHN149" s="450"/>
      <c r="AHO149" s="450"/>
      <c r="AHP149" s="450"/>
      <c r="AHQ149" s="450"/>
      <c r="AHR149" s="450"/>
      <c r="AHS149" s="450"/>
      <c r="AHT149" s="450"/>
      <c r="AHU149" s="450"/>
      <c r="AHV149" s="450"/>
      <c r="AHW149" s="450"/>
      <c r="AHX149" s="450"/>
      <c r="AHY149" s="450"/>
      <c r="AHZ149" s="450"/>
      <c r="AIA149" s="450"/>
      <c r="AIB149" s="450"/>
      <c r="AIC149" s="450"/>
      <c r="AID149" s="450"/>
      <c r="AIE149" s="450"/>
      <c r="AIF149" s="450"/>
      <c r="AIG149" s="450"/>
      <c r="AIH149" s="450"/>
      <c r="AII149" s="450"/>
      <c r="AIJ149" s="450"/>
      <c r="AIK149" s="450"/>
      <c r="AIL149" s="450"/>
      <c r="AIM149" s="450"/>
      <c r="AIN149" s="450"/>
      <c r="AIO149" s="450"/>
      <c r="AIP149" s="450"/>
      <c r="AIQ149" s="450"/>
      <c r="AIR149" s="450"/>
      <c r="AIS149" s="450"/>
      <c r="AIT149" s="450"/>
      <c r="AIU149" s="450"/>
      <c r="AIV149" s="450"/>
      <c r="AIW149" s="450"/>
      <c r="AIX149" s="450"/>
      <c r="AIY149" s="450"/>
      <c r="AIZ149" s="450"/>
      <c r="AJA149" s="450"/>
      <c r="AJB149" s="450"/>
      <c r="AJC149" s="450"/>
      <c r="AJD149" s="450"/>
      <c r="AJE149" s="450"/>
      <c r="AJF149" s="450"/>
      <c r="AJG149" s="450"/>
      <c r="AJH149" s="450"/>
      <c r="AJI149" s="450"/>
      <c r="AJJ149" s="450"/>
      <c r="AJK149" s="450"/>
      <c r="AJL149" s="450"/>
      <c r="AJM149" s="450"/>
      <c r="AJN149" s="450"/>
      <c r="AJO149" s="450"/>
      <c r="AJP149" s="450"/>
      <c r="AJQ149" s="450"/>
      <c r="AJR149" s="450"/>
      <c r="AJS149" s="450"/>
      <c r="AJT149" s="450"/>
      <c r="AJU149" s="450"/>
      <c r="AJV149" s="450"/>
      <c r="AJW149" s="450"/>
      <c r="AJX149" s="450"/>
      <c r="AJY149" s="450"/>
      <c r="AJZ149" s="450"/>
      <c r="AKA149" s="450"/>
      <c r="AKB149" s="450"/>
      <c r="AKC149" s="450"/>
      <c r="AKD149" s="450"/>
      <c r="AKE149" s="450"/>
      <c r="AKF149" s="450"/>
      <c r="AKG149" s="450"/>
      <c r="AKH149" s="450"/>
      <c r="AKI149" s="450"/>
      <c r="AKJ149" s="450"/>
      <c r="AKK149" s="450"/>
      <c r="AKL149" s="450"/>
      <c r="AKM149" s="450"/>
      <c r="AKN149" s="450"/>
      <c r="AKO149" s="450"/>
      <c r="AKP149" s="450"/>
      <c r="AKQ149" s="450"/>
      <c r="AKR149" s="450"/>
      <c r="AKS149" s="450"/>
      <c r="AKT149" s="450"/>
      <c r="AKU149" s="450"/>
      <c r="AKV149" s="450"/>
      <c r="AKW149" s="450"/>
      <c r="AKX149" s="450"/>
      <c r="AKY149" s="450"/>
      <c r="AKZ149" s="450"/>
      <c r="ALA149" s="450"/>
      <c r="ALB149" s="450"/>
      <c r="ALC149" s="450"/>
      <c r="ALD149" s="450"/>
      <c r="ALE149" s="450"/>
      <c r="ALF149" s="450"/>
      <c r="ALG149" s="450"/>
      <c r="ALH149" s="450"/>
      <c r="ALI149" s="450"/>
      <c r="ALJ149" s="450"/>
      <c r="ALK149" s="450"/>
      <c r="ALL149" s="450"/>
      <c r="ALM149" s="450"/>
      <c r="ALN149" s="450"/>
      <c r="ALO149" s="450"/>
      <c r="ALP149" s="450"/>
      <c r="ALQ149" s="450"/>
      <c r="ALR149" s="450"/>
      <c r="ALS149" s="450"/>
      <c r="ALT149" s="450"/>
      <c r="ALU149" s="450"/>
      <c r="ALV149" s="450"/>
      <c r="ALW149" s="450"/>
      <c r="ALX149" s="450"/>
      <c r="ALY149" s="450"/>
      <c r="ALZ149" s="450"/>
      <c r="AMA149" s="450"/>
      <c r="AMB149" s="450"/>
      <c r="AMC149" s="450"/>
      <c r="AMD149" s="450"/>
      <c r="AME149" s="450"/>
      <c r="AMF149" s="450"/>
      <c r="AMG149" s="450"/>
      <c r="AMH149" s="450"/>
      <c r="AMI149" s="450"/>
      <c r="AMJ149" s="450"/>
      <c r="AMK149" s="450"/>
      <c r="AML149" s="450"/>
      <c r="AMM149" s="450"/>
      <c r="AMN149" s="450"/>
      <c r="AMO149" s="450"/>
      <c r="AMP149" s="450"/>
      <c r="AMQ149" s="450"/>
      <c r="AMR149" s="450"/>
      <c r="AMS149" s="450"/>
      <c r="AMT149" s="450"/>
      <c r="AMU149" s="450"/>
      <c r="AMV149" s="450"/>
      <c r="AMW149" s="450"/>
      <c r="AMX149" s="450"/>
      <c r="AMY149" s="450"/>
      <c r="AMZ149" s="450"/>
      <c r="ANA149" s="450"/>
      <c r="ANB149" s="450"/>
      <c r="ANC149" s="450"/>
      <c r="AND149" s="450"/>
      <c r="ANE149" s="450"/>
      <c r="ANF149" s="450"/>
      <c r="ANG149" s="450"/>
      <c r="ANH149" s="450"/>
      <c r="ANI149" s="450"/>
      <c r="ANJ149" s="450"/>
      <c r="ANK149" s="450"/>
      <c r="ANL149" s="450"/>
      <c r="ANM149" s="450"/>
      <c r="ANN149" s="450"/>
      <c r="ANO149" s="450"/>
      <c r="ANP149" s="450"/>
      <c r="ANQ149" s="450"/>
      <c r="ANR149" s="450"/>
      <c r="ANS149" s="450"/>
      <c r="ANT149" s="450"/>
      <c r="ANU149" s="450"/>
      <c r="ANV149" s="450"/>
      <c r="ANW149" s="450"/>
      <c r="ANX149" s="450"/>
      <c r="ANY149" s="450"/>
      <c r="ANZ149" s="450"/>
      <c r="AOA149" s="450"/>
      <c r="AOB149" s="450"/>
      <c r="AOC149" s="450"/>
      <c r="AOD149" s="450"/>
      <c r="AOE149" s="450"/>
      <c r="AOF149" s="450"/>
      <c r="AOG149" s="450"/>
      <c r="AOH149" s="450"/>
      <c r="AOI149" s="450"/>
      <c r="AOJ149" s="450"/>
      <c r="AOK149" s="450"/>
      <c r="AOL149" s="450"/>
      <c r="AOM149" s="450"/>
      <c r="AON149" s="450"/>
      <c r="AOO149" s="450"/>
      <c r="AOP149" s="450"/>
      <c r="AOQ149" s="450"/>
      <c r="AOR149" s="450"/>
      <c r="AOS149" s="450"/>
      <c r="AOT149" s="450"/>
      <c r="AOU149" s="450"/>
      <c r="AOV149" s="450"/>
      <c r="AOW149" s="450"/>
      <c r="AOX149" s="450"/>
      <c r="AOY149" s="450"/>
      <c r="AOZ149" s="450"/>
      <c r="APA149" s="450"/>
      <c r="APB149" s="450"/>
      <c r="APC149" s="450"/>
      <c r="APD149" s="450"/>
      <c r="APE149" s="450"/>
      <c r="APF149" s="450"/>
      <c r="APG149" s="450"/>
      <c r="APH149" s="450"/>
      <c r="API149" s="450"/>
      <c r="APJ149" s="450"/>
      <c r="APK149" s="450"/>
      <c r="APL149" s="450"/>
      <c r="APM149" s="450"/>
      <c r="APN149" s="450"/>
      <c r="APO149" s="450"/>
      <c r="APP149" s="450"/>
      <c r="APQ149" s="450"/>
      <c r="APR149" s="450"/>
      <c r="APS149" s="450"/>
      <c r="APT149" s="450"/>
      <c r="APU149" s="450"/>
      <c r="APV149" s="450"/>
      <c r="APW149" s="450"/>
      <c r="APX149" s="450"/>
      <c r="APY149" s="450"/>
      <c r="APZ149" s="450"/>
      <c r="AQA149" s="450"/>
      <c r="AQB149" s="450"/>
      <c r="AQC149" s="450"/>
      <c r="AQD149" s="450"/>
      <c r="AQE149" s="450"/>
      <c r="AQF149" s="450"/>
      <c r="AQG149" s="450"/>
      <c r="AQH149" s="450"/>
      <c r="AQI149" s="450"/>
      <c r="AQJ149" s="450"/>
      <c r="AQK149" s="450"/>
      <c r="AQL149" s="450"/>
      <c r="AQM149" s="450"/>
      <c r="AQN149" s="450"/>
      <c r="AQO149" s="450"/>
      <c r="AQP149" s="450"/>
      <c r="AQQ149" s="450"/>
      <c r="AQR149" s="450"/>
      <c r="AQS149" s="450"/>
      <c r="AQT149" s="450"/>
      <c r="AQU149" s="450"/>
      <c r="AQV149" s="450"/>
      <c r="AQW149" s="450"/>
      <c r="AQX149" s="450"/>
      <c r="AQY149" s="450"/>
      <c r="AQZ149" s="450"/>
      <c r="ARA149" s="450"/>
      <c r="ARB149" s="450"/>
      <c r="ARC149" s="450"/>
      <c r="ARD149" s="450"/>
      <c r="ARE149" s="450"/>
      <c r="ARF149" s="450"/>
      <c r="ARG149" s="450"/>
      <c r="ARH149" s="450"/>
      <c r="ARI149" s="450"/>
      <c r="ARJ149" s="450"/>
      <c r="ARK149" s="450"/>
      <c r="ARL149" s="450"/>
      <c r="ARM149" s="450"/>
      <c r="ARN149" s="450"/>
      <c r="ARO149" s="450"/>
      <c r="ARP149" s="450"/>
      <c r="ARQ149" s="450"/>
      <c r="ARR149" s="450"/>
      <c r="ARS149" s="450"/>
      <c r="ART149" s="450"/>
      <c r="ARU149" s="450"/>
      <c r="ARV149" s="450"/>
      <c r="ARW149" s="450"/>
      <c r="ARX149" s="450"/>
      <c r="ARY149" s="450"/>
      <c r="ARZ149" s="450"/>
      <c r="ASA149" s="450"/>
      <c r="ASB149" s="450"/>
      <c r="ASC149" s="450"/>
      <c r="ASD149" s="450"/>
      <c r="ASE149" s="450"/>
      <c r="ASF149" s="450"/>
      <c r="ASG149" s="450"/>
      <c r="ASH149" s="450"/>
      <c r="ASI149" s="450"/>
      <c r="ASJ149" s="450"/>
      <c r="ASK149" s="450"/>
      <c r="ASL149" s="450"/>
      <c r="ASM149" s="450"/>
      <c r="ASN149" s="450"/>
      <c r="ASO149" s="450"/>
      <c r="ASP149" s="450"/>
      <c r="ASQ149" s="450"/>
      <c r="ASR149" s="450"/>
      <c r="ASS149" s="450"/>
      <c r="AST149" s="450"/>
      <c r="ASU149" s="450"/>
      <c r="ASV149" s="450"/>
      <c r="ASW149" s="450"/>
      <c r="ASX149" s="450"/>
      <c r="ASY149" s="450"/>
      <c r="ASZ149" s="450"/>
      <c r="ATA149" s="450"/>
      <c r="ATB149" s="450"/>
      <c r="ATC149" s="450"/>
      <c r="ATD149" s="450"/>
      <c r="ATE149" s="450"/>
      <c r="ATF149" s="450"/>
      <c r="ATG149" s="450"/>
      <c r="ATH149" s="450"/>
      <c r="ATI149" s="450"/>
      <c r="ATJ149" s="450"/>
      <c r="ATK149" s="450"/>
      <c r="ATL149" s="450"/>
      <c r="ATM149" s="450"/>
      <c r="ATN149" s="450"/>
      <c r="ATO149" s="450"/>
      <c r="ATP149" s="450"/>
      <c r="ATQ149" s="450"/>
      <c r="ATR149" s="450"/>
      <c r="ATS149" s="450"/>
      <c r="ATT149" s="450"/>
      <c r="ATU149" s="450"/>
      <c r="ATV149" s="450"/>
      <c r="ATW149" s="450"/>
      <c r="ATX149" s="450"/>
      <c r="ATY149" s="450"/>
      <c r="ATZ149" s="450"/>
      <c r="AUA149" s="450"/>
      <c r="AUB149" s="450"/>
      <c r="AUC149" s="450"/>
      <c r="AUD149" s="450"/>
      <c r="AUE149" s="450"/>
      <c r="AUF149" s="450"/>
      <c r="AUG149" s="450"/>
      <c r="AUH149" s="450"/>
      <c r="AUI149" s="450"/>
      <c r="AUJ149" s="450"/>
      <c r="AUK149" s="450"/>
      <c r="AUL149" s="450"/>
      <c r="AUM149" s="450"/>
      <c r="AUN149" s="450"/>
      <c r="AUO149" s="450"/>
      <c r="AUP149" s="450"/>
      <c r="AUQ149" s="450"/>
      <c r="AUR149" s="450"/>
      <c r="AUS149" s="450"/>
      <c r="AUT149" s="450"/>
      <c r="AUU149" s="450"/>
      <c r="AUV149" s="450"/>
      <c r="AUW149" s="450"/>
      <c r="AUX149" s="450"/>
      <c r="AUY149" s="450"/>
      <c r="AUZ149" s="450"/>
      <c r="AVA149" s="450"/>
      <c r="AVB149" s="450"/>
      <c r="AVC149" s="450"/>
      <c r="AVD149" s="450"/>
      <c r="AVE149" s="450"/>
      <c r="AVF149" s="450"/>
      <c r="AVG149" s="450"/>
      <c r="AVH149" s="450"/>
      <c r="AVI149" s="450"/>
      <c r="AVJ149" s="450"/>
      <c r="AVK149" s="450"/>
      <c r="AVL149" s="450"/>
      <c r="AVM149" s="450"/>
      <c r="AVN149" s="450"/>
      <c r="AVO149" s="450"/>
      <c r="AVP149" s="450"/>
      <c r="AVQ149" s="450"/>
      <c r="AVR149" s="450"/>
      <c r="AVS149" s="450"/>
      <c r="AVT149" s="450"/>
      <c r="AVU149" s="450"/>
      <c r="AVV149" s="450"/>
      <c r="AVW149" s="450"/>
      <c r="AVX149" s="450"/>
      <c r="AVY149" s="450"/>
      <c r="AVZ149" s="450"/>
      <c r="AWA149" s="450"/>
      <c r="AWB149" s="450"/>
      <c r="AWC149" s="450"/>
      <c r="AWD149" s="450"/>
      <c r="AWE149" s="450"/>
      <c r="AWF149" s="450"/>
      <c r="AWG149" s="450"/>
      <c r="AWH149" s="450"/>
      <c r="AWI149" s="450"/>
      <c r="AWJ149" s="450"/>
      <c r="AWK149" s="450"/>
      <c r="AWL149" s="450"/>
      <c r="AWM149" s="450"/>
      <c r="AWN149" s="450"/>
      <c r="AWO149" s="450"/>
      <c r="AWP149" s="450"/>
      <c r="AWQ149" s="450"/>
      <c r="AWR149" s="450"/>
      <c r="AWS149" s="450"/>
      <c r="AWT149" s="450"/>
      <c r="AWU149" s="450"/>
      <c r="AWV149" s="450"/>
      <c r="AWW149" s="450"/>
      <c r="AWX149" s="450"/>
      <c r="AWY149" s="450"/>
      <c r="AWZ149" s="450"/>
      <c r="AXA149" s="450"/>
      <c r="AXB149" s="450"/>
      <c r="AXC149" s="450"/>
      <c r="AXD149" s="450"/>
      <c r="AXE149" s="450"/>
      <c r="AXF149" s="450"/>
      <c r="AXG149" s="450"/>
      <c r="AXH149" s="450"/>
      <c r="AXI149" s="450"/>
      <c r="AXJ149" s="450"/>
      <c r="AXK149" s="450"/>
      <c r="AXL149" s="450"/>
      <c r="AXM149" s="450"/>
      <c r="AXN149" s="450"/>
      <c r="AXO149" s="450"/>
      <c r="AXP149" s="450"/>
      <c r="AXQ149" s="450"/>
      <c r="AXR149" s="450"/>
      <c r="AXS149" s="450"/>
      <c r="AXT149" s="450"/>
      <c r="AXU149" s="450"/>
      <c r="AXV149" s="450"/>
      <c r="AXW149" s="450"/>
      <c r="AXX149" s="450"/>
      <c r="AXY149" s="450"/>
      <c r="AXZ149" s="450"/>
      <c r="AYA149" s="450"/>
      <c r="AYB149" s="450"/>
      <c r="AYC149" s="450"/>
      <c r="AYD149" s="450"/>
      <c r="AYE149" s="450"/>
      <c r="AYF149" s="450"/>
      <c r="AYG149" s="450"/>
      <c r="AYH149" s="450"/>
      <c r="AYI149" s="450"/>
      <c r="AYJ149" s="450"/>
      <c r="AYK149" s="450"/>
      <c r="AYL149" s="450"/>
      <c r="AYM149" s="450"/>
      <c r="AYN149" s="450"/>
      <c r="AYO149" s="450"/>
      <c r="AYP149" s="450"/>
      <c r="AYQ149" s="450"/>
      <c r="AYR149" s="450"/>
      <c r="AYS149" s="450"/>
      <c r="AYT149" s="450"/>
      <c r="AYU149" s="450"/>
      <c r="AYV149" s="450"/>
      <c r="AYW149" s="450"/>
      <c r="AYX149" s="450"/>
      <c r="AYY149" s="450"/>
      <c r="AYZ149" s="450"/>
      <c r="AZA149" s="450"/>
      <c r="AZB149" s="450"/>
      <c r="AZC149" s="450"/>
      <c r="AZD149" s="450"/>
      <c r="AZE149" s="450"/>
      <c r="AZF149" s="450"/>
      <c r="AZG149" s="450"/>
      <c r="AZH149" s="450"/>
      <c r="AZI149" s="450"/>
      <c r="AZJ149" s="450"/>
      <c r="AZK149" s="450"/>
      <c r="AZL149" s="450"/>
      <c r="AZM149" s="450"/>
      <c r="AZN149" s="450"/>
      <c r="AZO149" s="450"/>
      <c r="AZP149" s="450"/>
      <c r="AZQ149" s="450"/>
      <c r="AZR149" s="450"/>
      <c r="AZS149" s="450"/>
      <c r="AZT149" s="450"/>
      <c r="AZU149" s="450"/>
      <c r="AZV149" s="450"/>
      <c r="AZW149" s="450"/>
      <c r="AZX149" s="450"/>
      <c r="AZY149" s="450"/>
      <c r="AZZ149" s="450"/>
      <c r="BAA149" s="450"/>
      <c r="BAB149" s="450"/>
      <c r="BAC149" s="450"/>
      <c r="BAD149" s="450"/>
      <c r="BAE149" s="450"/>
      <c r="BAF149" s="450"/>
      <c r="BAG149" s="450"/>
      <c r="BAH149" s="450"/>
      <c r="BAI149" s="450"/>
      <c r="BAJ149" s="450"/>
      <c r="BAK149" s="450"/>
      <c r="BAL149" s="450"/>
      <c r="BAM149" s="450"/>
      <c r="BAN149" s="450"/>
      <c r="BAO149" s="450"/>
      <c r="BAP149" s="450"/>
      <c r="BAQ149" s="450"/>
      <c r="BAR149" s="450"/>
      <c r="BAS149" s="450"/>
      <c r="BAT149" s="450"/>
      <c r="BAU149" s="450"/>
      <c r="BAV149" s="450"/>
      <c r="BAW149" s="450"/>
      <c r="BAX149" s="450"/>
      <c r="BAY149" s="450"/>
      <c r="BAZ149" s="450"/>
      <c r="BBA149" s="450"/>
      <c r="BBB149" s="450"/>
      <c r="BBC149" s="450"/>
      <c r="BBD149" s="450"/>
      <c r="BBE149" s="450"/>
      <c r="BBF149" s="450"/>
      <c r="BBG149" s="450"/>
      <c r="BBH149" s="450"/>
      <c r="BBI149" s="450"/>
      <c r="BBJ149" s="450"/>
      <c r="BBK149" s="450"/>
      <c r="BBL149" s="450"/>
      <c r="BBM149" s="450"/>
      <c r="BBN149" s="450"/>
      <c r="BBO149" s="450"/>
      <c r="BBP149" s="450"/>
      <c r="BBQ149" s="450"/>
      <c r="BBR149" s="450"/>
      <c r="BBS149" s="450"/>
      <c r="BBT149" s="450"/>
      <c r="BBU149" s="450"/>
      <c r="BBV149" s="450"/>
      <c r="BBW149" s="450"/>
      <c r="BBX149" s="450"/>
      <c r="BBY149" s="450"/>
      <c r="BBZ149" s="450"/>
      <c r="BCA149" s="450"/>
      <c r="BCB149" s="450"/>
      <c r="BCC149" s="450"/>
      <c r="BCD149" s="450"/>
      <c r="BCE149" s="450"/>
      <c r="BCF149" s="450"/>
      <c r="BCG149" s="450"/>
      <c r="BCH149" s="450"/>
      <c r="BCI149" s="450"/>
      <c r="BCJ149" s="450"/>
      <c r="BCK149" s="450"/>
      <c r="BCL149" s="450"/>
      <c r="BCM149" s="450"/>
      <c r="BCN149" s="450"/>
      <c r="BCO149" s="450"/>
      <c r="BCP149" s="450"/>
      <c r="BCQ149" s="450"/>
      <c r="BCR149" s="450"/>
      <c r="BCS149" s="450"/>
      <c r="BCT149" s="450"/>
      <c r="BCU149" s="450"/>
      <c r="BCV149" s="450"/>
      <c r="BCW149" s="450"/>
      <c r="BCX149" s="450"/>
      <c r="BCY149" s="450"/>
      <c r="BCZ149" s="450"/>
      <c r="BDA149" s="450"/>
      <c r="BDB149" s="450"/>
      <c r="BDC149" s="450"/>
      <c r="BDD149" s="450"/>
      <c r="BDE149" s="450"/>
      <c r="BDF149" s="450"/>
      <c r="BDG149" s="450"/>
      <c r="BDH149" s="450"/>
      <c r="BDI149" s="450"/>
      <c r="BDJ149" s="450"/>
      <c r="BDK149" s="450"/>
      <c r="BDL149" s="450"/>
      <c r="BDM149" s="450"/>
      <c r="BDN149" s="450"/>
      <c r="BDO149" s="450"/>
      <c r="BDP149" s="450"/>
      <c r="BDQ149" s="450"/>
      <c r="BDR149" s="450"/>
      <c r="BDS149" s="450"/>
      <c r="BDT149" s="450"/>
      <c r="BDU149" s="450"/>
      <c r="BDV149" s="450"/>
      <c r="BDW149" s="450"/>
      <c r="BDX149" s="450"/>
      <c r="BDY149" s="450"/>
      <c r="BDZ149" s="450"/>
      <c r="BEA149" s="450"/>
      <c r="BEB149" s="450"/>
      <c r="BEC149" s="450"/>
      <c r="BED149" s="450"/>
      <c r="BEE149" s="450"/>
      <c r="BEF149" s="450"/>
      <c r="BEG149" s="450"/>
      <c r="BEH149" s="450"/>
      <c r="BEI149" s="450"/>
      <c r="BEJ149" s="450"/>
      <c r="BEK149" s="450"/>
      <c r="BEL149" s="450"/>
      <c r="BEM149" s="450"/>
      <c r="BEN149" s="450"/>
      <c r="BEO149" s="450"/>
      <c r="BEP149" s="450"/>
      <c r="BEQ149" s="450"/>
      <c r="BER149" s="450"/>
      <c r="BES149" s="450"/>
      <c r="BET149" s="450"/>
      <c r="BEU149" s="450"/>
      <c r="BEV149" s="450"/>
      <c r="BEW149" s="450"/>
      <c r="BEX149" s="450"/>
      <c r="BEY149" s="450"/>
      <c r="BEZ149" s="450"/>
      <c r="BFA149" s="450"/>
      <c r="BFB149" s="450"/>
      <c r="BFC149" s="450"/>
      <c r="BFD149" s="450"/>
      <c r="BFE149" s="450"/>
      <c r="BFF149" s="450"/>
      <c r="BFG149" s="450"/>
      <c r="BFH149" s="450"/>
      <c r="BFI149" s="450"/>
      <c r="BFJ149" s="450"/>
      <c r="BFK149" s="450"/>
      <c r="BFL149" s="450"/>
      <c r="BFM149" s="450"/>
      <c r="BFN149" s="450"/>
      <c r="BFO149" s="450"/>
      <c r="BFP149" s="450"/>
      <c r="BFQ149" s="450"/>
      <c r="BFR149" s="450"/>
      <c r="BFS149" s="450"/>
      <c r="BFT149" s="450"/>
      <c r="BFU149" s="450"/>
      <c r="BFV149" s="450"/>
      <c r="BFW149" s="450"/>
      <c r="BFX149" s="450"/>
      <c r="BFY149" s="450"/>
      <c r="BFZ149" s="450"/>
      <c r="BGA149" s="450"/>
      <c r="BGB149" s="450"/>
      <c r="BGC149" s="450"/>
      <c r="BGD149" s="450"/>
      <c r="BGE149" s="450"/>
      <c r="BGF149" s="450"/>
      <c r="BGG149" s="450"/>
      <c r="BGH149" s="450"/>
      <c r="BGI149" s="450"/>
      <c r="BGJ149" s="450"/>
      <c r="BGK149" s="450"/>
      <c r="BGL149" s="450"/>
      <c r="BGM149" s="450"/>
      <c r="BGN149" s="450"/>
      <c r="BGO149" s="450"/>
      <c r="BGP149" s="450"/>
      <c r="BGQ149" s="450"/>
      <c r="BGR149" s="450"/>
      <c r="BGS149" s="450"/>
      <c r="BGT149" s="450"/>
      <c r="BGU149" s="450"/>
      <c r="BGV149" s="450"/>
      <c r="BGW149" s="450"/>
      <c r="BGX149" s="450"/>
      <c r="BGY149" s="450"/>
      <c r="BGZ149" s="450"/>
      <c r="BHA149" s="450"/>
      <c r="BHB149" s="450"/>
      <c r="BHC149" s="450"/>
      <c r="BHD149" s="450"/>
      <c r="BHE149" s="450"/>
      <c r="BHF149" s="450"/>
      <c r="BHG149" s="450"/>
      <c r="BHH149" s="450"/>
      <c r="BHI149" s="450"/>
      <c r="BHJ149" s="450"/>
      <c r="BHK149" s="450"/>
      <c r="BHL149" s="450"/>
      <c r="BHM149" s="450"/>
      <c r="BHN149" s="450"/>
      <c r="BHO149" s="450"/>
      <c r="BHP149" s="450"/>
      <c r="BHQ149" s="450"/>
      <c r="BHR149" s="450"/>
      <c r="BHS149" s="450"/>
      <c r="BHT149" s="450"/>
      <c r="BHU149" s="450"/>
      <c r="BHV149" s="450"/>
      <c r="BHW149" s="450"/>
      <c r="BHX149" s="450"/>
      <c r="BHY149" s="450"/>
      <c r="BHZ149" s="450"/>
      <c r="BIA149" s="450"/>
      <c r="BIB149" s="450"/>
      <c r="BIC149" s="450"/>
      <c r="BID149" s="450"/>
      <c r="BIE149" s="450"/>
      <c r="BIF149" s="450"/>
      <c r="BIG149" s="450"/>
      <c r="BIH149" s="450"/>
      <c r="BII149" s="450"/>
      <c r="BIJ149" s="450"/>
      <c r="BIK149" s="450"/>
      <c r="BIL149" s="450"/>
      <c r="BIM149" s="450"/>
      <c r="BIN149" s="450"/>
      <c r="BIO149" s="450"/>
      <c r="BIP149" s="450"/>
      <c r="BIQ149" s="450"/>
      <c r="BIR149" s="450"/>
      <c r="BIS149" s="450"/>
      <c r="BIT149" s="450"/>
      <c r="BIU149" s="450"/>
      <c r="BIV149" s="450"/>
      <c r="BIW149" s="450"/>
      <c r="BIX149" s="450"/>
      <c r="BIY149" s="450"/>
      <c r="BIZ149" s="450"/>
      <c r="BJA149" s="450"/>
      <c r="BJB149" s="450"/>
      <c r="BJC149" s="450"/>
      <c r="BJD149" s="450"/>
      <c r="BJE149" s="450"/>
      <c r="BJF149" s="450"/>
      <c r="BJG149" s="450"/>
      <c r="BJH149" s="450"/>
      <c r="BJI149" s="450"/>
      <c r="BJJ149" s="450"/>
      <c r="BJK149" s="450"/>
      <c r="BJL149" s="450"/>
      <c r="BJM149" s="450"/>
      <c r="BJN149" s="450"/>
      <c r="BJO149" s="450"/>
      <c r="BJP149" s="450"/>
      <c r="BJQ149" s="450"/>
      <c r="BJR149" s="450"/>
      <c r="BJS149" s="450"/>
      <c r="BJT149" s="450"/>
      <c r="BJU149" s="450"/>
      <c r="BJV149" s="450"/>
      <c r="BJW149" s="450"/>
      <c r="BJX149" s="450"/>
      <c r="BJY149" s="450"/>
      <c r="BJZ149" s="450"/>
      <c r="BKA149" s="450"/>
      <c r="BKB149" s="450"/>
      <c r="BKC149" s="450"/>
      <c r="BKD149" s="450"/>
      <c r="BKE149" s="450"/>
      <c r="BKF149" s="450"/>
      <c r="BKG149" s="450"/>
      <c r="BKH149" s="450"/>
      <c r="BKI149" s="450"/>
      <c r="BKJ149" s="450"/>
      <c r="BKK149" s="450"/>
      <c r="BKL149" s="450"/>
      <c r="BKM149" s="450"/>
      <c r="BKN149" s="450"/>
      <c r="BKO149" s="450"/>
      <c r="BKP149" s="450"/>
      <c r="BKQ149" s="450"/>
      <c r="BKR149" s="450"/>
      <c r="BKS149" s="450"/>
      <c r="BKT149" s="450"/>
      <c r="BKU149" s="450"/>
      <c r="BKV149" s="450"/>
      <c r="BKW149" s="450"/>
      <c r="BKX149" s="450"/>
      <c r="BKY149" s="450"/>
      <c r="BKZ149" s="450"/>
      <c r="BLA149" s="450"/>
      <c r="BLB149" s="450"/>
      <c r="BLC149" s="450"/>
      <c r="BLD149" s="450"/>
      <c r="BLE149" s="450"/>
      <c r="BLF149" s="450"/>
      <c r="BLG149" s="450"/>
      <c r="BLH149" s="450"/>
      <c r="BLI149" s="450"/>
      <c r="BLJ149" s="450"/>
      <c r="BLK149" s="450"/>
      <c r="BLL149" s="450"/>
      <c r="BLM149" s="450"/>
      <c r="BLN149" s="450"/>
      <c r="BLO149" s="450"/>
      <c r="BLP149" s="450"/>
      <c r="BLQ149" s="450"/>
      <c r="BLR149" s="450"/>
      <c r="BLS149" s="450"/>
      <c r="BLT149" s="450"/>
      <c r="BLU149" s="450"/>
      <c r="BLV149" s="450"/>
      <c r="BLW149" s="450"/>
      <c r="BLX149" s="450"/>
      <c r="BLY149" s="450"/>
      <c r="BLZ149" s="450"/>
      <c r="BMA149" s="450"/>
      <c r="BMB149" s="450"/>
      <c r="BMC149" s="450"/>
      <c r="BMD149" s="450"/>
      <c r="BME149" s="450"/>
      <c r="BMF149" s="450"/>
      <c r="BMG149" s="450"/>
      <c r="BMH149" s="450"/>
      <c r="BMI149" s="450"/>
      <c r="BMJ149" s="450"/>
      <c r="BMK149" s="450"/>
      <c r="BML149" s="450"/>
      <c r="BMM149" s="450"/>
      <c r="BMN149" s="450"/>
      <c r="BMO149" s="450"/>
      <c r="BMP149" s="450"/>
      <c r="BMQ149" s="450"/>
      <c r="BMR149" s="450"/>
      <c r="BMS149" s="450"/>
      <c r="BMT149" s="450"/>
      <c r="BMU149" s="450"/>
      <c r="BMV149" s="450"/>
      <c r="BMW149" s="450"/>
      <c r="BMX149" s="450"/>
      <c r="BMY149" s="450"/>
      <c r="BMZ149" s="450"/>
      <c r="BNA149" s="450"/>
      <c r="BNB149" s="450"/>
      <c r="BNC149" s="450"/>
      <c r="BND149" s="450"/>
      <c r="BNE149" s="450"/>
      <c r="BNF149" s="450"/>
      <c r="BNG149" s="450"/>
      <c r="BNH149" s="450"/>
      <c r="BNI149" s="450"/>
      <c r="BNJ149" s="450"/>
      <c r="BNK149" s="450"/>
      <c r="BNL149" s="450"/>
      <c r="BNM149" s="450"/>
      <c r="BNN149" s="450"/>
      <c r="BNO149" s="450"/>
      <c r="BNP149" s="450"/>
      <c r="BNQ149" s="450"/>
      <c r="BNR149" s="450"/>
      <c r="BNS149" s="450"/>
      <c r="BNT149" s="450"/>
      <c r="BNU149" s="450"/>
      <c r="BNV149" s="450"/>
      <c r="BNW149" s="450"/>
      <c r="BNX149" s="450"/>
      <c r="BNY149" s="450"/>
      <c r="BNZ149" s="450"/>
      <c r="BOA149" s="450"/>
      <c r="BOB149" s="450"/>
      <c r="BOC149" s="450"/>
      <c r="BOD149" s="450"/>
      <c r="BOE149" s="450"/>
      <c r="BOF149" s="450"/>
      <c r="BOG149" s="450"/>
      <c r="BOH149" s="450"/>
      <c r="BOI149" s="450"/>
      <c r="BOJ149" s="450"/>
      <c r="BOK149" s="450"/>
      <c r="BOL149" s="450"/>
      <c r="BOM149" s="450"/>
      <c r="BON149" s="450"/>
      <c r="BOO149" s="450"/>
      <c r="BOP149" s="450"/>
      <c r="BOQ149" s="450"/>
      <c r="BOR149" s="450"/>
      <c r="BOS149" s="450"/>
      <c r="BOT149" s="450"/>
      <c r="BOU149" s="450"/>
      <c r="BOV149" s="450"/>
      <c r="BOW149" s="450"/>
      <c r="BOX149" s="450"/>
      <c r="BOY149" s="450"/>
      <c r="BOZ149" s="450"/>
      <c r="BPA149" s="450"/>
      <c r="BPB149" s="450"/>
      <c r="BPC149" s="450"/>
      <c r="BPD149" s="450"/>
      <c r="BPE149" s="450"/>
      <c r="BPF149" s="450"/>
      <c r="BPG149" s="450"/>
      <c r="BPH149" s="450"/>
      <c r="BPI149" s="450"/>
      <c r="BPJ149" s="450"/>
      <c r="BPK149" s="450"/>
      <c r="BPL149" s="450"/>
      <c r="BPM149" s="450"/>
      <c r="BPN149" s="450"/>
      <c r="BPO149" s="450"/>
      <c r="BPP149" s="450"/>
      <c r="BPQ149" s="450"/>
      <c r="BPR149" s="450"/>
      <c r="BPS149" s="450"/>
      <c r="BPT149" s="450"/>
      <c r="BPU149" s="450"/>
      <c r="BPV149" s="450"/>
      <c r="BPW149" s="450"/>
      <c r="BPX149" s="450"/>
      <c r="BPY149" s="450"/>
      <c r="BPZ149" s="450"/>
      <c r="BQA149" s="450"/>
      <c r="BQB149" s="450"/>
      <c r="BQC149" s="450"/>
      <c r="BQD149" s="450"/>
      <c r="BQE149" s="450"/>
      <c r="BQF149" s="450"/>
      <c r="BQG149" s="450"/>
      <c r="BQH149" s="450"/>
      <c r="BQI149" s="450"/>
      <c r="BQJ149" s="450"/>
      <c r="BQK149" s="450"/>
      <c r="BQL149" s="450"/>
      <c r="BQM149" s="450"/>
      <c r="BQN149" s="450"/>
      <c r="BQO149" s="450"/>
      <c r="BQP149" s="450"/>
      <c r="BQQ149" s="450"/>
      <c r="BQR149" s="450"/>
      <c r="BQS149" s="450"/>
      <c r="BQT149" s="450"/>
      <c r="BQU149" s="450"/>
      <c r="BQV149" s="450"/>
      <c r="BQW149" s="450"/>
      <c r="BQX149" s="450"/>
      <c r="BQY149" s="450"/>
      <c r="BQZ149" s="450"/>
      <c r="BRA149" s="450"/>
      <c r="BRB149" s="450"/>
      <c r="BRC149" s="450"/>
      <c r="BRD149" s="450"/>
      <c r="BRE149" s="450"/>
      <c r="BRF149" s="450"/>
      <c r="BRG149" s="450"/>
      <c r="BRH149" s="450"/>
      <c r="BRI149" s="450"/>
      <c r="BRJ149" s="450"/>
      <c r="BRK149" s="450"/>
      <c r="BRL149" s="450"/>
      <c r="BRM149" s="450"/>
      <c r="BRN149" s="450"/>
      <c r="BRO149" s="450"/>
      <c r="BRP149" s="450"/>
      <c r="BRQ149" s="450"/>
      <c r="BRR149" s="450"/>
      <c r="BRS149" s="450"/>
      <c r="BRT149" s="450"/>
      <c r="BRU149" s="450"/>
      <c r="BRV149" s="450"/>
      <c r="BRW149" s="450"/>
      <c r="BRX149" s="450"/>
      <c r="BRY149" s="450"/>
      <c r="BRZ149" s="450"/>
      <c r="BSA149" s="450"/>
      <c r="BSB149" s="450"/>
      <c r="BSC149" s="450"/>
      <c r="BSD149" s="450"/>
      <c r="BSE149" s="450"/>
      <c r="BSF149" s="450"/>
      <c r="BSG149" s="450"/>
      <c r="BSH149" s="450"/>
      <c r="BSI149" s="450"/>
      <c r="BSJ149" s="450"/>
      <c r="BSK149" s="450"/>
      <c r="BSL149" s="450"/>
      <c r="BSM149" s="450"/>
      <c r="BSN149" s="450"/>
      <c r="BSO149" s="450"/>
      <c r="BSP149" s="450"/>
      <c r="BSQ149" s="450"/>
      <c r="BSR149" s="450"/>
      <c r="BSS149" s="450"/>
      <c r="BST149" s="450"/>
      <c r="BSU149" s="450"/>
      <c r="BSV149" s="450"/>
      <c r="BSW149" s="450"/>
      <c r="BSX149" s="450"/>
      <c r="BSY149" s="450"/>
      <c r="BSZ149" s="450"/>
      <c r="BTA149" s="450"/>
      <c r="BTB149" s="450"/>
      <c r="BTC149" s="450"/>
      <c r="BTD149" s="450"/>
      <c r="BTE149" s="450"/>
      <c r="BTF149" s="450"/>
      <c r="BTG149" s="450"/>
      <c r="BTH149" s="450"/>
      <c r="BTI149" s="450"/>
      <c r="BTJ149" s="450"/>
      <c r="BTK149" s="450"/>
      <c r="BTL149" s="450"/>
      <c r="BTM149" s="450"/>
      <c r="BTN149" s="450"/>
      <c r="BTO149" s="450"/>
      <c r="BTP149" s="450"/>
      <c r="BTQ149" s="450"/>
      <c r="BTR149" s="450"/>
      <c r="BTS149" s="450"/>
      <c r="BTT149" s="450"/>
      <c r="BTU149" s="450"/>
      <c r="BTV149" s="450"/>
      <c r="BTW149" s="450"/>
      <c r="BTX149" s="450"/>
      <c r="BTY149" s="450"/>
      <c r="BTZ149" s="450"/>
      <c r="BUA149" s="450"/>
      <c r="BUB149" s="450"/>
      <c r="BUC149" s="450"/>
      <c r="BUD149" s="450"/>
      <c r="BUE149" s="450"/>
      <c r="BUF149" s="450"/>
      <c r="BUG149" s="450"/>
      <c r="BUH149" s="450"/>
      <c r="BUI149" s="450"/>
      <c r="BUJ149" s="450"/>
      <c r="BUK149" s="450"/>
      <c r="BUL149" s="450"/>
      <c r="BUM149" s="450"/>
      <c r="BUN149" s="450"/>
      <c r="BUO149" s="450"/>
      <c r="BUP149" s="450"/>
      <c r="BUQ149" s="450"/>
      <c r="BUR149" s="450"/>
      <c r="BUS149" s="450"/>
      <c r="BUT149" s="450"/>
      <c r="BUU149" s="450"/>
      <c r="BUV149" s="450"/>
      <c r="BUW149" s="450"/>
      <c r="BUX149" s="450"/>
      <c r="BUY149" s="450"/>
      <c r="BUZ149" s="450"/>
      <c r="BVA149" s="450"/>
      <c r="BVB149" s="450"/>
      <c r="BVC149" s="450"/>
      <c r="BVD149" s="450"/>
      <c r="BVE149" s="450"/>
      <c r="BVF149" s="450"/>
      <c r="BVG149" s="450"/>
      <c r="BVH149" s="450"/>
      <c r="BVI149" s="450"/>
      <c r="BVJ149" s="450"/>
      <c r="BVK149" s="450"/>
      <c r="BVL149" s="450"/>
      <c r="BVM149" s="450"/>
      <c r="BVN149" s="450"/>
      <c r="BVO149" s="450"/>
      <c r="BVP149" s="450"/>
      <c r="BVQ149" s="450"/>
      <c r="BVR149" s="450"/>
      <c r="BVS149" s="450"/>
      <c r="BVT149" s="450"/>
      <c r="BVU149" s="450"/>
      <c r="BVV149" s="450"/>
      <c r="BVW149" s="450"/>
      <c r="BVX149" s="450"/>
      <c r="BVY149" s="450"/>
      <c r="BVZ149" s="450"/>
      <c r="BWA149" s="450"/>
      <c r="BWB149" s="450"/>
      <c r="BWC149" s="450"/>
      <c r="BWD149" s="450"/>
      <c r="BWE149" s="450"/>
      <c r="BWF149" s="450"/>
      <c r="BWG149" s="450"/>
      <c r="BWH149" s="450"/>
      <c r="BWI149" s="450"/>
      <c r="BWJ149" s="450"/>
      <c r="BWK149" s="450"/>
      <c r="BWL149" s="450"/>
      <c r="BWM149" s="450"/>
      <c r="BWN149" s="450"/>
      <c r="BWO149" s="450"/>
      <c r="BWP149" s="450"/>
      <c r="BWQ149" s="450"/>
      <c r="BWR149" s="450"/>
      <c r="BWS149" s="450"/>
      <c r="BWT149" s="450"/>
      <c r="BWU149" s="450"/>
      <c r="BWV149" s="450"/>
      <c r="BWW149" s="450"/>
      <c r="BWX149" s="450"/>
      <c r="BWY149" s="450"/>
      <c r="BWZ149" s="450"/>
      <c r="BXA149" s="450"/>
      <c r="BXB149" s="450"/>
      <c r="BXC149" s="450"/>
      <c r="BXD149" s="450"/>
      <c r="BXE149" s="450"/>
      <c r="BXF149" s="450"/>
      <c r="BXG149" s="450"/>
      <c r="BXH149" s="450"/>
      <c r="BXI149" s="450"/>
      <c r="BXJ149" s="450"/>
      <c r="BXK149" s="450"/>
      <c r="BXL149" s="450"/>
      <c r="BXM149" s="450"/>
      <c r="BXN149" s="450"/>
      <c r="BXO149" s="450"/>
      <c r="BXP149" s="450"/>
      <c r="BXQ149" s="450"/>
      <c r="BXR149" s="450"/>
      <c r="BXS149" s="450"/>
      <c r="BXT149" s="450"/>
      <c r="BXU149" s="450"/>
      <c r="BXV149" s="450"/>
      <c r="BXW149" s="450"/>
      <c r="BXX149" s="450"/>
      <c r="BXY149" s="450"/>
      <c r="BXZ149" s="450"/>
      <c r="BYA149" s="450"/>
      <c r="BYB149" s="450"/>
      <c r="BYC149" s="450"/>
      <c r="BYD149" s="450"/>
      <c r="BYE149" s="450"/>
      <c r="BYF149" s="450"/>
      <c r="BYG149" s="450"/>
      <c r="BYH149" s="450"/>
      <c r="BYI149" s="450"/>
      <c r="BYJ149" s="450"/>
      <c r="BYK149" s="450"/>
      <c r="BYL149" s="450"/>
      <c r="BYM149" s="450"/>
      <c r="BYN149" s="450"/>
      <c r="BYO149" s="450"/>
      <c r="BYP149" s="450"/>
      <c r="BYQ149" s="450"/>
      <c r="BYR149" s="450"/>
      <c r="BYS149" s="450"/>
      <c r="BYT149" s="450"/>
      <c r="BYU149" s="450"/>
      <c r="BYV149" s="450"/>
      <c r="BYW149" s="450"/>
      <c r="BYX149" s="450"/>
      <c r="BYY149" s="450"/>
      <c r="BYZ149" s="450"/>
      <c r="BZA149" s="450"/>
      <c r="BZB149" s="450"/>
      <c r="BZC149" s="450"/>
      <c r="BZD149" s="450"/>
      <c r="BZE149" s="450"/>
      <c r="BZF149" s="450"/>
      <c r="BZG149" s="450"/>
      <c r="BZH149" s="450"/>
      <c r="BZI149" s="450"/>
      <c r="BZJ149" s="450"/>
      <c r="BZK149" s="450"/>
      <c r="BZL149" s="450"/>
      <c r="BZM149" s="450"/>
      <c r="BZN149" s="450"/>
      <c r="BZO149" s="450"/>
      <c r="BZP149" s="450"/>
      <c r="BZQ149" s="450"/>
      <c r="BZR149" s="450"/>
      <c r="BZS149" s="450"/>
      <c r="BZT149" s="450"/>
      <c r="BZU149" s="450"/>
      <c r="BZV149" s="450"/>
      <c r="BZW149" s="450"/>
      <c r="BZX149" s="450"/>
      <c r="BZY149" s="450"/>
      <c r="BZZ149" s="450"/>
      <c r="CAA149" s="450"/>
      <c r="CAB149" s="450"/>
      <c r="CAC149" s="450"/>
      <c r="CAD149" s="450"/>
      <c r="CAE149" s="450"/>
      <c r="CAF149" s="450"/>
      <c r="CAG149" s="450"/>
      <c r="CAH149" s="450"/>
      <c r="CAI149" s="450"/>
      <c r="CAJ149" s="450"/>
      <c r="CAK149" s="450"/>
      <c r="CAL149" s="450"/>
      <c r="CAM149" s="450"/>
      <c r="CAN149" s="450"/>
      <c r="CAO149" s="450"/>
      <c r="CAP149" s="450"/>
      <c r="CAQ149" s="450"/>
      <c r="CAR149" s="450"/>
      <c r="CAS149" s="450"/>
      <c r="CAT149" s="450"/>
      <c r="CAU149" s="450"/>
      <c r="CAV149" s="450"/>
      <c r="CAW149" s="450"/>
      <c r="CAX149" s="450"/>
      <c r="CAY149" s="450"/>
      <c r="CAZ149" s="450"/>
      <c r="CBA149" s="450"/>
      <c r="CBB149" s="450"/>
      <c r="CBC149" s="450"/>
      <c r="CBD149" s="450"/>
      <c r="CBE149" s="450"/>
      <c r="CBF149" s="450"/>
      <c r="CBG149" s="450"/>
      <c r="CBH149" s="450"/>
      <c r="CBI149" s="450"/>
      <c r="CBJ149" s="450"/>
      <c r="CBK149" s="450"/>
      <c r="CBL149" s="450"/>
      <c r="CBM149" s="450"/>
      <c r="CBN149" s="450"/>
      <c r="CBO149" s="450"/>
      <c r="CBP149" s="450"/>
      <c r="CBQ149" s="450"/>
      <c r="CBR149" s="450"/>
      <c r="CBS149" s="450"/>
      <c r="CBT149" s="450"/>
      <c r="CBU149" s="450"/>
      <c r="CBV149" s="450"/>
      <c r="CBW149" s="450"/>
      <c r="CBX149" s="450"/>
      <c r="CBY149" s="450"/>
      <c r="CBZ149" s="450"/>
      <c r="CCA149" s="450"/>
      <c r="CCB149" s="450"/>
      <c r="CCC149" s="450"/>
      <c r="CCD149" s="450"/>
      <c r="CCE149" s="450"/>
      <c r="CCF149" s="450"/>
      <c r="CCG149" s="450"/>
      <c r="CCH149" s="450"/>
      <c r="CCI149" s="450"/>
      <c r="CCJ149" s="450"/>
      <c r="CCK149" s="450"/>
      <c r="CCL149" s="450"/>
      <c r="CCM149" s="450"/>
      <c r="CCN149" s="450"/>
      <c r="CCO149" s="450"/>
      <c r="CCP149" s="450"/>
      <c r="CCQ149" s="450"/>
      <c r="CCR149" s="450"/>
      <c r="CCS149" s="450"/>
      <c r="CCT149" s="450"/>
      <c r="CCU149" s="450"/>
      <c r="CCV149" s="450"/>
      <c r="CCW149" s="450"/>
      <c r="CCX149" s="450"/>
      <c r="CCY149" s="450"/>
      <c r="CCZ149" s="450"/>
      <c r="CDA149" s="450"/>
      <c r="CDB149" s="450"/>
      <c r="CDC149" s="450"/>
      <c r="CDD149" s="450"/>
      <c r="CDE149" s="450"/>
      <c r="CDF149" s="450"/>
      <c r="CDG149" s="450"/>
      <c r="CDH149" s="450"/>
      <c r="CDI149" s="450"/>
      <c r="CDJ149" s="450"/>
      <c r="CDK149" s="450"/>
      <c r="CDL149" s="450"/>
      <c r="CDM149" s="450"/>
      <c r="CDN149" s="450"/>
      <c r="CDO149" s="450"/>
      <c r="CDP149" s="450"/>
      <c r="CDQ149" s="450"/>
      <c r="CDR149" s="450"/>
      <c r="CDS149" s="450"/>
      <c r="CDT149" s="450"/>
      <c r="CDU149" s="450"/>
      <c r="CDV149" s="450"/>
      <c r="CDW149" s="450"/>
      <c r="CDX149" s="450"/>
      <c r="CDY149" s="450"/>
      <c r="CDZ149" s="450"/>
      <c r="CEA149" s="450"/>
      <c r="CEB149" s="450"/>
      <c r="CEC149" s="450"/>
      <c r="CED149" s="450"/>
      <c r="CEE149" s="450"/>
      <c r="CEF149" s="450"/>
      <c r="CEG149" s="450"/>
      <c r="CEH149" s="450"/>
      <c r="CEI149" s="450"/>
      <c r="CEJ149" s="450"/>
      <c r="CEK149" s="450"/>
      <c r="CEL149" s="450"/>
      <c r="CEM149" s="450"/>
      <c r="CEN149" s="450"/>
      <c r="CEO149" s="450"/>
      <c r="CEP149" s="450"/>
      <c r="CEQ149" s="450"/>
      <c r="CER149" s="450"/>
      <c r="CES149" s="450"/>
      <c r="CET149" s="450"/>
      <c r="CEU149" s="450"/>
      <c r="CEV149" s="450"/>
      <c r="CEW149" s="450"/>
      <c r="CEX149" s="450"/>
      <c r="CEY149" s="450"/>
      <c r="CEZ149" s="450"/>
      <c r="CFA149" s="450"/>
      <c r="CFB149" s="450"/>
      <c r="CFC149" s="450"/>
      <c r="CFD149" s="450"/>
      <c r="CFE149" s="450"/>
      <c r="CFF149" s="450"/>
      <c r="CFG149" s="450"/>
      <c r="CFH149" s="450"/>
      <c r="CFI149" s="450"/>
      <c r="CFJ149" s="450"/>
      <c r="CFK149" s="450"/>
      <c r="CFL149" s="450"/>
      <c r="CFM149" s="450"/>
      <c r="CFN149" s="450"/>
      <c r="CFO149" s="450"/>
      <c r="CFP149" s="450"/>
      <c r="CFQ149" s="450"/>
      <c r="CFR149" s="450"/>
      <c r="CFS149" s="450"/>
      <c r="CFT149" s="450"/>
      <c r="CFU149" s="450"/>
      <c r="CFV149" s="450"/>
      <c r="CFW149" s="450"/>
      <c r="CFX149" s="450"/>
      <c r="CFY149" s="450"/>
      <c r="CFZ149" s="450"/>
      <c r="CGA149" s="450"/>
      <c r="CGB149" s="450"/>
      <c r="CGC149" s="450"/>
      <c r="CGD149" s="450"/>
      <c r="CGE149" s="450"/>
      <c r="CGF149" s="450"/>
      <c r="CGG149" s="450"/>
      <c r="CGH149" s="450"/>
      <c r="CGI149" s="450"/>
      <c r="CGJ149" s="450"/>
      <c r="CGK149" s="450"/>
      <c r="CGL149" s="450"/>
      <c r="CGM149" s="450"/>
      <c r="CGN149" s="450"/>
      <c r="CGO149" s="450"/>
      <c r="CGP149" s="450"/>
      <c r="CGQ149" s="450"/>
      <c r="CGR149" s="450"/>
      <c r="CGS149" s="450"/>
      <c r="CGT149" s="450"/>
      <c r="CGU149" s="450"/>
      <c r="CGV149" s="450"/>
      <c r="CGW149" s="450"/>
      <c r="CGX149" s="450"/>
      <c r="CGY149" s="450"/>
      <c r="CGZ149" s="450"/>
      <c r="CHA149" s="450"/>
      <c r="CHB149" s="450"/>
      <c r="CHC149" s="450"/>
      <c r="CHD149" s="450"/>
      <c r="CHE149" s="450"/>
      <c r="CHF149" s="450"/>
      <c r="CHG149" s="450"/>
      <c r="CHH149" s="450"/>
      <c r="CHI149" s="450"/>
      <c r="CHJ149" s="450"/>
      <c r="CHK149" s="450"/>
      <c r="CHL149" s="450"/>
      <c r="CHM149" s="450"/>
      <c r="CHN149" s="450"/>
      <c r="CHO149" s="450"/>
      <c r="CHP149" s="450"/>
      <c r="CHQ149" s="450"/>
      <c r="CHR149" s="450"/>
      <c r="CHS149" s="450"/>
      <c r="CHT149" s="450"/>
      <c r="CHU149" s="450"/>
      <c r="CHV149" s="450"/>
      <c r="CHW149" s="450"/>
      <c r="CHX149" s="450"/>
      <c r="CHY149" s="450"/>
      <c r="CHZ149" s="450"/>
      <c r="CIA149" s="450"/>
      <c r="CIB149" s="450"/>
      <c r="CIC149" s="450"/>
      <c r="CID149" s="450"/>
      <c r="CIE149" s="450"/>
      <c r="CIF149" s="450"/>
      <c r="CIG149" s="450"/>
      <c r="CIH149" s="450"/>
      <c r="CII149" s="450"/>
      <c r="CIJ149" s="450"/>
      <c r="CIK149" s="450"/>
      <c r="CIL149" s="450"/>
      <c r="CIM149" s="450"/>
      <c r="CIN149" s="450"/>
      <c r="CIO149" s="450"/>
      <c r="CIP149" s="450"/>
      <c r="CIQ149" s="450"/>
      <c r="CIR149" s="450"/>
      <c r="CIS149" s="450"/>
      <c r="CIT149" s="450"/>
      <c r="CIU149" s="450"/>
      <c r="CIV149" s="450"/>
      <c r="CIW149" s="450"/>
      <c r="CIX149" s="450"/>
      <c r="CIY149" s="450"/>
      <c r="CIZ149" s="450"/>
      <c r="CJA149" s="450"/>
      <c r="CJB149" s="450"/>
      <c r="CJC149" s="450"/>
      <c r="CJD149" s="450"/>
      <c r="CJE149" s="450"/>
      <c r="CJF149" s="450"/>
      <c r="CJG149" s="450"/>
      <c r="CJH149" s="450"/>
      <c r="CJI149" s="450"/>
      <c r="CJJ149" s="450"/>
      <c r="CJK149" s="450"/>
      <c r="CJL149" s="450"/>
      <c r="CJM149" s="450"/>
      <c r="CJN149" s="450"/>
      <c r="CJO149" s="450"/>
      <c r="CJP149" s="450"/>
      <c r="CJQ149" s="450"/>
      <c r="CJR149" s="450"/>
      <c r="CJS149" s="450"/>
      <c r="CJT149" s="450"/>
      <c r="CJU149" s="450"/>
      <c r="CJV149" s="450"/>
      <c r="CJW149" s="450"/>
      <c r="CJX149" s="450"/>
      <c r="CJY149" s="450"/>
      <c r="CJZ149" s="450"/>
      <c r="CKA149" s="450"/>
      <c r="CKB149" s="450"/>
      <c r="CKC149" s="450"/>
      <c r="CKD149" s="450"/>
      <c r="CKE149" s="450"/>
      <c r="CKF149" s="450"/>
      <c r="CKG149" s="450"/>
      <c r="CKH149" s="450"/>
      <c r="CKI149" s="450"/>
      <c r="CKJ149" s="450"/>
      <c r="CKK149" s="450"/>
      <c r="CKL149" s="450"/>
      <c r="CKM149" s="450"/>
      <c r="CKN149" s="450"/>
      <c r="CKO149" s="450"/>
      <c r="CKP149" s="450"/>
      <c r="CKQ149" s="450"/>
      <c r="CKR149" s="450"/>
      <c r="CKS149" s="450"/>
      <c r="CKT149" s="450"/>
      <c r="CKU149" s="450"/>
      <c r="CKV149" s="450"/>
      <c r="CKW149" s="450"/>
      <c r="CKX149" s="450"/>
      <c r="CKY149" s="450"/>
      <c r="CKZ149" s="450"/>
      <c r="CLA149" s="450"/>
      <c r="CLB149" s="450"/>
      <c r="CLC149" s="450"/>
      <c r="CLD149" s="450"/>
      <c r="CLE149" s="450"/>
      <c r="CLF149" s="450"/>
      <c r="CLG149" s="450"/>
      <c r="CLH149" s="450"/>
      <c r="CLI149" s="450"/>
      <c r="CLJ149" s="450"/>
      <c r="CLK149" s="450"/>
      <c r="CLL149" s="450"/>
      <c r="CLM149" s="450"/>
      <c r="CLN149" s="450"/>
      <c r="CLO149" s="450"/>
      <c r="CLP149" s="450"/>
      <c r="CLQ149" s="450"/>
      <c r="CLR149" s="450"/>
      <c r="CLS149" s="450"/>
      <c r="CLT149" s="450"/>
      <c r="CLU149" s="450"/>
      <c r="CLV149" s="450"/>
      <c r="CLW149" s="450"/>
      <c r="CLX149" s="450"/>
      <c r="CLY149" s="450"/>
      <c r="CLZ149" s="450"/>
      <c r="CMA149" s="450"/>
      <c r="CMB149" s="450"/>
      <c r="CMC149" s="450"/>
      <c r="CMD149" s="450"/>
      <c r="CME149" s="450"/>
      <c r="CMF149" s="450"/>
      <c r="CMG149" s="450"/>
      <c r="CMH149" s="450"/>
      <c r="CMI149" s="450"/>
      <c r="CMJ149" s="450"/>
      <c r="CMK149" s="450"/>
      <c r="CML149" s="450"/>
      <c r="CMM149" s="450"/>
      <c r="CMN149" s="450"/>
      <c r="CMO149" s="450"/>
      <c r="CMP149" s="450"/>
      <c r="CMQ149" s="450"/>
      <c r="CMR149" s="450"/>
      <c r="CMS149" s="450"/>
      <c r="CMT149" s="450"/>
      <c r="CMU149" s="450"/>
      <c r="CMV149" s="450"/>
      <c r="CMW149" s="450"/>
      <c r="CMX149" s="450"/>
      <c r="CMY149" s="450"/>
      <c r="CMZ149" s="450"/>
      <c r="CNA149" s="450"/>
      <c r="CNB149" s="450"/>
      <c r="CNC149" s="450"/>
      <c r="CND149" s="450"/>
      <c r="CNE149" s="450"/>
      <c r="CNF149" s="450"/>
      <c r="CNG149" s="450"/>
      <c r="CNH149" s="450"/>
      <c r="CNI149" s="450"/>
      <c r="CNJ149" s="450"/>
      <c r="CNK149" s="450"/>
      <c r="CNL149" s="450"/>
      <c r="CNM149" s="450"/>
      <c r="CNN149" s="450"/>
      <c r="CNO149" s="450"/>
      <c r="CNP149" s="450"/>
      <c r="CNQ149" s="450"/>
      <c r="CNR149" s="450"/>
      <c r="CNS149" s="450"/>
      <c r="CNT149" s="450"/>
      <c r="CNU149" s="450"/>
      <c r="CNV149" s="450"/>
      <c r="CNW149" s="450"/>
      <c r="CNX149" s="450"/>
      <c r="CNY149" s="450"/>
      <c r="CNZ149" s="450"/>
      <c r="COA149" s="450"/>
      <c r="COB149" s="450"/>
      <c r="COC149" s="450"/>
      <c r="COD149" s="450"/>
      <c r="COE149" s="450"/>
      <c r="COF149" s="450"/>
      <c r="COG149" s="450"/>
      <c r="COH149" s="450"/>
      <c r="COI149" s="450"/>
      <c r="COJ149" s="450"/>
      <c r="COK149" s="450"/>
      <c r="COL149" s="450"/>
      <c r="COM149" s="450"/>
      <c r="CON149" s="450"/>
      <c r="COO149" s="450"/>
      <c r="COP149" s="450"/>
      <c r="COQ149" s="450"/>
      <c r="COR149" s="450"/>
      <c r="COS149" s="450"/>
      <c r="COT149" s="450"/>
      <c r="COU149" s="450"/>
      <c r="COV149" s="450"/>
      <c r="COW149" s="450"/>
      <c r="COX149" s="450"/>
      <c r="COY149" s="450"/>
      <c r="COZ149" s="450"/>
      <c r="CPA149" s="450"/>
      <c r="CPB149" s="450"/>
      <c r="CPC149" s="450"/>
      <c r="CPD149" s="450"/>
      <c r="CPE149" s="450"/>
      <c r="CPF149" s="450"/>
      <c r="CPG149" s="450"/>
      <c r="CPH149" s="450"/>
      <c r="CPI149" s="450"/>
      <c r="CPJ149" s="450"/>
      <c r="CPK149" s="450"/>
      <c r="CPL149" s="450"/>
      <c r="CPM149" s="450"/>
      <c r="CPN149" s="450"/>
      <c r="CPO149" s="450"/>
      <c r="CPP149" s="450"/>
      <c r="CPQ149" s="450"/>
      <c r="CPR149" s="450"/>
      <c r="CPS149" s="450"/>
      <c r="CPT149" s="450"/>
      <c r="CPU149" s="450"/>
      <c r="CPV149" s="450"/>
      <c r="CPW149" s="450"/>
      <c r="CPX149" s="450"/>
      <c r="CPY149" s="450"/>
      <c r="CPZ149" s="450"/>
      <c r="CQA149" s="450"/>
      <c r="CQB149" s="450"/>
      <c r="CQC149" s="450"/>
      <c r="CQD149" s="450"/>
      <c r="CQE149" s="450"/>
      <c r="CQF149" s="450"/>
      <c r="CQG149" s="450"/>
      <c r="CQH149" s="450"/>
      <c r="CQI149" s="450"/>
      <c r="CQJ149" s="450"/>
      <c r="CQK149" s="450"/>
      <c r="CQL149" s="450"/>
      <c r="CQM149" s="450"/>
      <c r="CQN149" s="450"/>
      <c r="CQO149" s="450"/>
      <c r="CQP149" s="450"/>
      <c r="CQQ149" s="450"/>
      <c r="CQR149" s="450"/>
      <c r="CQS149" s="450"/>
      <c r="CQT149" s="450"/>
      <c r="CQU149" s="450"/>
      <c r="CQV149" s="450"/>
      <c r="CQW149" s="450"/>
      <c r="CQX149" s="450"/>
      <c r="CQY149" s="450"/>
      <c r="CQZ149" s="450"/>
      <c r="CRA149" s="450"/>
      <c r="CRB149" s="450"/>
      <c r="CRC149" s="450"/>
      <c r="CRD149" s="450"/>
      <c r="CRE149" s="450"/>
      <c r="CRF149" s="450"/>
      <c r="CRG149" s="450"/>
      <c r="CRH149" s="450"/>
      <c r="CRI149" s="450"/>
      <c r="CRJ149" s="450"/>
      <c r="CRK149" s="450"/>
      <c r="CRL149" s="450"/>
      <c r="CRM149" s="450"/>
      <c r="CRN149" s="450"/>
      <c r="CRO149" s="450"/>
      <c r="CRP149" s="450"/>
      <c r="CRQ149" s="450"/>
      <c r="CRR149" s="450"/>
      <c r="CRS149" s="450"/>
      <c r="CRT149" s="450"/>
      <c r="CRU149" s="450"/>
      <c r="CRV149" s="450"/>
      <c r="CRW149" s="450"/>
      <c r="CRX149" s="450"/>
      <c r="CRY149" s="450"/>
      <c r="CRZ149" s="450"/>
      <c r="CSA149" s="450"/>
      <c r="CSB149" s="450"/>
      <c r="CSC149" s="450"/>
      <c r="CSD149" s="450"/>
      <c r="CSE149" s="450"/>
      <c r="CSF149" s="450"/>
      <c r="CSG149" s="450"/>
      <c r="CSH149" s="450"/>
      <c r="CSI149" s="450"/>
      <c r="CSJ149" s="450"/>
      <c r="CSK149" s="450"/>
      <c r="CSL149" s="450"/>
      <c r="CSM149" s="450"/>
      <c r="CSN149" s="450"/>
      <c r="CSO149" s="450"/>
      <c r="CSP149" s="450"/>
      <c r="CSQ149" s="450"/>
      <c r="CSR149" s="450"/>
      <c r="CSS149" s="450"/>
      <c r="CST149" s="450"/>
      <c r="CSU149" s="450"/>
      <c r="CSV149" s="450"/>
      <c r="CSW149" s="450"/>
      <c r="CSX149" s="450"/>
      <c r="CSY149" s="450"/>
      <c r="CSZ149" s="450"/>
      <c r="CTA149" s="450"/>
      <c r="CTB149" s="450"/>
      <c r="CTC149" s="450"/>
      <c r="CTD149" s="450"/>
      <c r="CTE149" s="450"/>
      <c r="CTF149" s="450"/>
      <c r="CTG149" s="450"/>
      <c r="CTH149" s="450"/>
      <c r="CTI149" s="450"/>
      <c r="CTJ149" s="450"/>
      <c r="CTK149" s="450"/>
      <c r="CTL149" s="450"/>
      <c r="CTM149" s="450"/>
      <c r="CTN149" s="450"/>
      <c r="CTO149" s="450"/>
      <c r="CTP149" s="450"/>
      <c r="CTQ149" s="450"/>
      <c r="CTR149" s="450"/>
      <c r="CTS149" s="450"/>
      <c r="CTT149" s="450"/>
      <c r="CTU149" s="450"/>
      <c r="CTV149" s="450"/>
      <c r="CTW149" s="450"/>
      <c r="CTX149" s="450"/>
      <c r="CTY149" s="450"/>
      <c r="CTZ149" s="450"/>
      <c r="CUA149" s="450"/>
      <c r="CUB149" s="450"/>
      <c r="CUC149" s="450"/>
      <c r="CUD149" s="450"/>
      <c r="CUE149" s="450"/>
      <c r="CUF149" s="450"/>
      <c r="CUG149" s="450"/>
      <c r="CUH149" s="450"/>
      <c r="CUI149" s="450"/>
      <c r="CUJ149" s="450"/>
      <c r="CUK149" s="450"/>
      <c r="CUL149" s="450"/>
      <c r="CUM149" s="450"/>
      <c r="CUN149" s="450"/>
      <c r="CUO149" s="450"/>
      <c r="CUP149" s="450"/>
      <c r="CUQ149" s="450"/>
      <c r="CUR149" s="450"/>
      <c r="CUS149" s="450"/>
      <c r="CUT149" s="450"/>
      <c r="CUU149" s="450"/>
      <c r="CUV149" s="450"/>
      <c r="CUW149" s="450"/>
      <c r="CUX149" s="450"/>
      <c r="CUY149" s="450"/>
      <c r="CUZ149" s="450"/>
      <c r="CVA149" s="450"/>
      <c r="CVB149" s="450"/>
      <c r="CVC149" s="450"/>
      <c r="CVD149" s="450"/>
      <c r="CVE149" s="450"/>
      <c r="CVF149" s="450"/>
      <c r="CVG149" s="450"/>
      <c r="CVH149" s="450"/>
      <c r="CVI149" s="450"/>
      <c r="CVJ149" s="450"/>
      <c r="CVK149" s="450"/>
      <c r="CVL149" s="450"/>
      <c r="CVM149" s="450"/>
      <c r="CVN149" s="450"/>
      <c r="CVO149" s="450"/>
      <c r="CVP149" s="450"/>
      <c r="CVQ149" s="450"/>
      <c r="CVR149" s="450"/>
      <c r="CVS149" s="450"/>
      <c r="CVT149" s="450"/>
      <c r="CVU149" s="450"/>
      <c r="CVV149" s="450"/>
      <c r="CVW149" s="450"/>
      <c r="CVX149" s="450"/>
      <c r="CVY149" s="450"/>
      <c r="CVZ149" s="450"/>
      <c r="CWA149" s="450"/>
      <c r="CWB149" s="450"/>
      <c r="CWC149" s="450"/>
      <c r="CWD149" s="450"/>
      <c r="CWE149" s="450"/>
      <c r="CWF149" s="450"/>
      <c r="CWG149" s="450"/>
      <c r="CWH149" s="450"/>
      <c r="CWI149" s="450"/>
      <c r="CWJ149" s="450"/>
      <c r="CWK149" s="450"/>
      <c r="CWL149" s="450"/>
      <c r="CWM149" s="450"/>
      <c r="CWN149" s="450"/>
      <c r="CWO149" s="450"/>
      <c r="CWP149" s="450"/>
      <c r="CWQ149" s="450"/>
      <c r="CWR149" s="450"/>
      <c r="CWS149" s="450"/>
      <c r="CWT149" s="450"/>
      <c r="CWU149" s="450"/>
      <c r="CWV149" s="450"/>
      <c r="CWW149" s="450"/>
      <c r="CWX149" s="450"/>
      <c r="CWY149" s="450"/>
      <c r="CWZ149" s="450"/>
      <c r="CXA149" s="450"/>
      <c r="CXB149" s="450"/>
      <c r="CXC149" s="450"/>
      <c r="CXD149" s="450"/>
      <c r="CXE149" s="450"/>
      <c r="CXF149" s="450"/>
      <c r="CXG149" s="450"/>
      <c r="CXH149" s="450"/>
      <c r="CXI149" s="450"/>
      <c r="CXJ149" s="450"/>
      <c r="CXK149" s="450"/>
      <c r="CXL149" s="450"/>
      <c r="CXM149" s="450"/>
      <c r="CXN149" s="450"/>
      <c r="CXO149" s="450"/>
      <c r="CXP149" s="450"/>
      <c r="CXQ149" s="450"/>
      <c r="CXR149" s="450"/>
      <c r="CXS149" s="450"/>
      <c r="CXT149" s="450"/>
      <c r="CXU149" s="450"/>
      <c r="CXV149" s="450"/>
      <c r="CXW149" s="450"/>
      <c r="CXX149" s="450"/>
      <c r="CXY149" s="450"/>
      <c r="CXZ149" s="450"/>
      <c r="CYA149" s="450"/>
      <c r="CYB149" s="450"/>
      <c r="CYC149" s="450"/>
      <c r="CYD149" s="450"/>
      <c r="CYE149" s="450"/>
      <c r="CYF149" s="450"/>
      <c r="CYG149" s="450"/>
      <c r="CYH149" s="450"/>
      <c r="CYI149" s="450"/>
      <c r="CYJ149" s="450"/>
      <c r="CYK149" s="450"/>
      <c r="CYL149" s="450"/>
      <c r="CYM149" s="450"/>
      <c r="CYN149" s="450"/>
      <c r="CYO149" s="450"/>
      <c r="CYP149" s="450"/>
      <c r="CYQ149" s="450"/>
      <c r="CYR149" s="450"/>
      <c r="CYS149" s="450"/>
      <c r="CYT149" s="450"/>
      <c r="CYU149" s="450"/>
      <c r="CYV149" s="450"/>
      <c r="CYW149" s="450"/>
      <c r="CYX149" s="450"/>
      <c r="CYY149" s="450"/>
      <c r="CYZ149" s="450"/>
      <c r="CZA149" s="450"/>
      <c r="CZB149" s="450"/>
      <c r="CZC149" s="450"/>
      <c r="CZD149" s="450"/>
      <c r="CZE149" s="450"/>
      <c r="CZF149" s="450"/>
      <c r="CZG149" s="450"/>
      <c r="CZH149" s="450"/>
      <c r="CZI149" s="450"/>
      <c r="CZJ149" s="450"/>
      <c r="CZK149" s="450"/>
      <c r="CZL149" s="450"/>
      <c r="CZM149" s="450"/>
      <c r="CZN149" s="450"/>
      <c r="CZO149" s="450"/>
      <c r="CZP149" s="450"/>
      <c r="CZQ149" s="450"/>
      <c r="CZR149" s="450"/>
      <c r="CZS149" s="450"/>
      <c r="CZT149" s="450"/>
      <c r="CZU149" s="450"/>
      <c r="CZV149" s="450"/>
      <c r="CZW149" s="450"/>
      <c r="CZX149" s="450"/>
      <c r="CZY149" s="450"/>
      <c r="CZZ149" s="450"/>
      <c r="DAA149" s="450"/>
      <c r="DAB149" s="450"/>
      <c r="DAC149" s="450"/>
      <c r="DAD149" s="450"/>
      <c r="DAE149" s="450"/>
      <c r="DAF149" s="450"/>
      <c r="DAG149" s="450"/>
      <c r="DAH149" s="450"/>
      <c r="DAI149" s="450"/>
      <c r="DAJ149" s="450"/>
      <c r="DAK149" s="450"/>
      <c r="DAL149" s="450"/>
      <c r="DAM149" s="450"/>
      <c r="DAN149" s="450"/>
      <c r="DAO149" s="450"/>
      <c r="DAP149" s="450"/>
      <c r="DAQ149" s="450"/>
      <c r="DAR149" s="450"/>
      <c r="DAS149" s="450"/>
      <c r="DAT149" s="450"/>
      <c r="DAU149" s="450"/>
      <c r="DAV149" s="450"/>
      <c r="DAW149" s="450"/>
      <c r="DAX149" s="450"/>
      <c r="DAY149" s="450"/>
      <c r="DAZ149" s="450"/>
      <c r="DBA149" s="450"/>
      <c r="DBB149" s="450"/>
      <c r="DBC149" s="450"/>
      <c r="DBD149" s="450"/>
      <c r="DBE149" s="450"/>
      <c r="DBF149" s="450"/>
      <c r="DBG149" s="450"/>
      <c r="DBH149" s="450"/>
      <c r="DBI149" s="450"/>
      <c r="DBJ149" s="450"/>
      <c r="DBK149" s="450"/>
      <c r="DBL149" s="450"/>
      <c r="DBM149" s="450"/>
      <c r="DBN149" s="450"/>
      <c r="DBO149" s="450"/>
      <c r="DBP149" s="450"/>
      <c r="DBQ149" s="450"/>
      <c r="DBR149" s="450"/>
      <c r="DBS149" s="450"/>
      <c r="DBT149" s="450"/>
      <c r="DBU149" s="450"/>
      <c r="DBV149" s="450"/>
      <c r="DBW149" s="450"/>
      <c r="DBX149" s="450"/>
      <c r="DBY149" s="450"/>
      <c r="DBZ149" s="450"/>
      <c r="DCA149" s="450"/>
      <c r="DCB149" s="450"/>
      <c r="DCC149" s="450"/>
      <c r="DCD149" s="450"/>
      <c r="DCE149" s="450"/>
      <c r="DCF149" s="450"/>
      <c r="DCG149" s="450"/>
      <c r="DCH149" s="450"/>
      <c r="DCI149" s="450"/>
      <c r="DCJ149" s="450"/>
      <c r="DCK149" s="450"/>
      <c r="DCL149" s="450"/>
      <c r="DCM149" s="450"/>
      <c r="DCN149" s="450"/>
      <c r="DCO149" s="450"/>
      <c r="DCP149" s="450"/>
      <c r="DCQ149" s="450"/>
      <c r="DCR149" s="450"/>
      <c r="DCS149" s="450"/>
      <c r="DCT149" s="450"/>
      <c r="DCU149" s="450"/>
      <c r="DCV149" s="450"/>
      <c r="DCW149" s="450"/>
      <c r="DCX149" s="450"/>
      <c r="DCY149" s="450"/>
      <c r="DCZ149" s="450"/>
      <c r="DDA149" s="450"/>
      <c r="DDB149" s="450"/>
      <c r="DDC149" s="450"/>
      <c r="DDD149" s="450"/>
      <c r="DDE149" s="450"/>
      <c r="DDF149" s="450"/>
      <c r="DDG149" s="450"/>
      <c r="DDH149" s="450"/>
      <c r="DDI149" s="450"/>
      <c r="DDJ149" s="450"/>
      <c r="DDK149" s="450"/>
      <c r="DDL149" s="450"/>
      <c r="DDM149" s="450"/>
      <c r="DDN149" s="450"/>
      <c r="DDO149" s="450"/>
      <c r="DDP149" s="450"/>
      <c r="DDQ149" s="450"/>
      <c r="DDR149" s="450"/>
      <c r="DDS149" s="450"/>
      <c r="DDT149" s="450"/>
      <c r="DDU149" s="450"/>
      <c r="DDV149" s="450"/>
      <c r="DDW149" s="450"/>
      <c r="DDX149" s="450"/>
      <c r="DDY149" s="450"/>
      <c r="DDZ149" s="450"/>
      <c r="DEA149" s="450"/>
      <c r="DEB149" s="450"/>
      <c r="DEC149" s="450"/>
      <c r="DED149" s="450"/>
      <c r="DEE149" s="450"/>
      <c r="DEF149" s="450"/>
      <c r="DEG149" s="450"/>
      <c r="DEH149" s="450"/>
      <c r="DEI149" s="450"/>
      <c r="DEJ149" s="450"/>
      <c r="DEK149" s="450"/>
      <c r="DEL149" s="450"/>
      <c r="DEM149" s="450"/>
      <c r="DEN149" s="450"/>
      <c r="DEO149" s="450"/>
      <c r="DEP149" s="450"/>
      <c r="DEQ149" s="450"/>
      <c r="DER149" s="450"/>
      <c r="DES149" s="450"/>
      <c r="DET149" s="450"/>
      <c r="DEU149" s="450"/>
      <c r="DEV149" s="450"/>
      <c r="DEW149" s="450"/>
      <c r="DEX149" s="450"/>
      <c r="DEY149" s="450"/>
      <c r="DEZ149" s="450"/>
      <c r="DFA149" s="450"/>
      <c r="DFB149" s="450"/>
      <c r="DFC149" s="450"/>
      <c r="DFD149" s="450"/>
      <c r="DFE149" s="450"/>
      <c r="DFF149" s="450"/>
      <c r="DFG149" s="450"/>
      <c r="DFH149" s="450"/>
      <c r="DFI149" s="450"/>
      <c r="DFJ149" s="450"/>
      <c r="DFK149" s="450"/>
      <c r="DFL149" s="450"/>
      <c r="DFM149" s="450"/>
      <c r="DFN149" s="450"/>
      <c r="DFO149" s="450"/>
      <c r="DFP149" s="450"/>
      <c r="DFQ149" s="450"/>
      <c r="DFR149" s="450"/>
      <c r="DFS149" s="450"/>
      <c r="DFT149" s="450"/>
      <c r="DFU149" s="450"/>
      <c r="DFV149" s="450"/>
      <c r="DFW149" s="450"/>
      <c r="DFX149" s="450"/>
      <c r="DFY149" s="450"/>
      <c r="DFZ149" s="450"/>
      <c r="DGA149" s="450"/>
      <c r="DGB149" s="450"/>
      <c r="DGC149" s="450"/>
      <c r="DGD149" s="450"/>
      <c r="DGE149" s="450"/>
      <c r="DGF149" s="450"/>
      <c r="DGG149" s="450"/>
      <c r="DGH149" s="450"/>
      <c r="DGI149" s="450"/>
      <c r="DGJ149" s="450"/>
      <c r="DGK149" s="450"/>
      <c r="DGL149" s="450"/>
      <c r="DGM149" s="450"/>
      <c r="DGN149" s="450"/>
      <c r="DGO149" s="450"/>
      <c r="DGP149" s="450"/>
      <c r="DGQ149" s="450"/>
      <c r="DGR149" s="450"/>
      <c r="DGS149" s="450"/>
      <c r="DGT149" s="450"/>
      <c r="DGU149" s="450"/>
      <c r="DGV149" s="450"/>
      <c r="DGW149" s="450"/>
      <c r="DGX149" s="450"/>
      <c r="DGY149" s="450"/>
      <c r="DGZ149" s="450"/>
      <c r="DHA149" s="450"/>
      <c r="DHB149" s="450"/>
      <c r="DHC149" s="450"/>
      <c r="DHD149" s="450"/>
      <c r="DHE149" s="450"/>
      <c r="DHF149" s="450"/>
      <c r="DHG149" s="450"/>
      <c r="DHH149" s="450"/>
      <c r="DHI149" s="450"/>
      <c r="DHJ149" s="450"/>
      <c r="DHK149" s="450"/>
      <c r="DHL149" s="450"/>
      <c r="DHM149" s="450"/>
      <c r="DHN149" s="450"/>
      <c r="DHO149" s="450"/>
      <c r="DHP149" s="450"/>
      <c r="DHQ149" s="450"/>
      <c r="DHR149" s="450"/>
      <c r="DHS149" s="450"/>
      <c r="DHT149" s="450"/>
      <c r="DHU149" s="450"/>
      <c r="DHV149" s="450"/>
      <c r="DHW149" s="450"/>
      <c r="DHX149" s="450"/>
      <c r="DHY149" s="450"/>
      <c r="DHZ149" s="450"/>
      <c r="DIA149" s="450"/>
      <c r="DIB149" s="450"/>
      <c r="DIC149" s="450"/>
      <c r="DID149" s="450"/>
      <c r="DIE149" s="450"/>
      <c r="DIF149" s="450"/>
      <c r="DIG149" s="450"/>
      <c r="DIH149" s="450"/>
      <c r="DII149" s="450"/>
      <c r="DIJ149" s="450"/>
      <c r="DIK149" s="450"/>
      <c r="DIL149" s="450"/>
      <c r="DIM149" s="450"/>
      <c r="DIN149" s="450"/>
      <c r="DIO149" s="450"/>
      <c r="DIP149" s="450"/>
      <c r="DIQ149" s="450"/>
      <c r="DIR149" s="450"/>
      <c r="DIS149" s="450"/>
      <c r="DIT149" s="450"/>
      <c r="DIU149" s="450"/>
      <c r="DIV149" s="450"/>
      <c r="DIW149" s="450"/>
      <c r="DIX149" s="450"/>
      <c r="DIY149" s="450"/>
      <c r="DIZ149" s="450"/>
      <c r="DJA149" s="450"/>
      <c r="DJB149" s="450"/>
      <c r="DJC149" s="450"/>
      <c r="DJD149" s="450"/>
      <c r="DJE149" s="450"/>
      <c r="DJF149" s="450"/>
      <c r="DJG149" s="450"/>
      <c r="DJH149" s="450"/>
      <c r="DJI149" s="450"/>
      <c r="DJJ149" s="450"/>
      <c r="DJK149" s="450"/>
      <c r="DJL149" s="450"/>
      <c r="DJM149" s="450"/>
      <c r="DJN149" s="450"/>
      <c r="DJO149" s="450"/>
      <c r="DJP149" s="450"/>
      <c r="DJQ149" s="450"/>
      <c r="DJR149" s="450"/>
      <c r="DJS149" s="450"/>
      <c r="DJT149" s="450"/>
      <c r="DJU149" s="450"/>
      <c r="DJV149" s="450"/>
      <c r="DJW149" s="450"/>
      <c r="DJX149" s="450"/>
      <c r="DJY149" s="450"/>
      <c r="DJZ149" s="450"/>
      <c r="DKA149" s="450"/>
      <c r="DKB149" s="450"/>
      <c r="DKC149" s="450"/>
      <c r="DKD149" s="450"/>
      <c r="DKE149" s="450"/>
      <c r="DKF149" s="450"/>
      <c r="DKG149" s="450"/>
      <c r="DKH149" s="450"/>
      <c r="DKI149" s="450"/>
      <c r="DKJ149" s="450"/>
      <c r="DKK149" s="450"/>
      <c r="DKL149" s="450"/>
      <c r="DKM149" s="450"/>
      <c r="DKN149" s="450"/>
      <c r="DKO149" s="450"/>
      <c r="DKP149" s="450"/>
      <c r="DKQ149" s="450"/>
      <c r="DKR149" s="450"/>
      <c r="DKS149" s="450"/>
      <c r="DKT149" s="450"/>
      <c r="DKU149" s="450"/>
      <c r="DKV149" s="450"/>
      <c r="DKW149" s="450"/>
      <c r="DKX149" s="450"/>
      <c r="DKY149" s="450"/>
      <c r="DKZ149" s="450"/>
      <c r="DLA149" s="450"/>
      <c r="DLB149" s="450"/>
      <c r="DLC149" s="450"/>
      <c r="DLD149" s="450"/>
      <c r="DLE149" s="450"/>
      <c r="DLF149" s="450"/>
      <c r="DLG149" s="450"/>
      <c r="DLH149" s="450"/>
      <c r="DLI149" s="450"/>
      <c r="DLJ149" s="450"/>
      <c r="DLK149" s="450"/>
      <c r="DLL149" s="450"/>
      <c r="DLM149" s="450"/>
      <c r="DLN149" s="450"/>
      <c r="DLO149" s="450"/>
      <c r="DLP149" s="450"/>
      <c r="DLQ149" s="450"/>
      <c r="DLR149" s="450"/>
      <c r="DLS149" s="450"/>
      <c r="DLT149" s="450"/>
      <c r="DLU149" s="450"/>
      <c r="DLV149" s="450"/>
      <c r="DLW149" s="450"/>
      <c r="DLX149" s="450"/>
      <c r="DLY149" s="450"/>
      <c r="DLZ149" s="450"/>
      <c r="DMA149" s="450"/>
      <c r="DMB149" s="450"/>
      <c r="DMC149" s="450"/>
      <c r="DMD149" s="450"/>
      <c r="DME149" s="450"/>
      <c r="DMF149" s="450"/>
      <c r="DMG149" s="450"/>
      <c r="DMH149" s="450"/>
      <c r="DMI149" s="450"/>
      <c r="DMJ149" s="450"/>
      <c r="DMK149" s="450"/>
      <c r="DML149" s="450"/>
      <c r="DMM149" s="450"/>
      <c r="DMN149" s="450"/>
      <c r="DMO149" s="450"/>
      <c r="DMP149" s="450"/>
      <c r="DMQ149" s="450"/>
      <c r="DMR149" s="450"/>
      <c r="DMS149" s="450"/>
      <c r="DMT149" s="450"/>
      <c r="DMU149" s="450"/>
      <c r="DMV149" s="450"/>
      <c r="DMW149" s="450"/>
      <c r="DMX149" s="450"/>
      <c r="DMY149" s="450"/>
      <c r="DMZ149" s="450"/>
      <c r="DNA149" s="450"/>
      <c r="DNB149" s="450"/>
      <c r="DNC149" s="450"/>
      <c r="DND149" s="450"/>
      <c r="DNE149" s="450"/>
      <c r="DNF149" s="450"/>
      <c r="DNG149" s="450"/>
      <c r="DNH149" s="450"/>
      <c r="DNI149" s="450"/>
      <c r="DNJ149" s="450"/>
      <c r="DNK149" s="450"/>
      <c r="DNL149" s="450"/>
      <c r="DNM149" s="450"/>
      <c r="DNN149" s="450"/>
      <c r="DNO149" s="450"/>
      <c r="DNP149" s="450"/>
      <c r="DNQ149" s="450"/>
      <c r="DNR149" s="450"/>
      <c r="DNS149" s="450"/>
      <c r="DNT149" s="450"/>
      <c r="DNU149" s="450"/>
      <c r="DNV149" s="450"/>
      <c r="DNW149" s="450"/>
      <c r="DNX149" s="450"/>
      <c r="DNY149" s="450"/>
      <c r="DNZ149" s="450"/>
      <c r="DOA149" s="450"/>
      <c r="DOB149" s="450"/>
      <c r="DOC149" s="450"/>
      <c r="DOD149" s="450"/>
      <c r="DOE149" s="450"/>
      <c r="DOF149" s="450"/>
      <c r="DOG149" s="450"/>
      <c r="DOH149" s="450"/>
      <c r="DOI149" s="450"/>
      <c r="DOJ149" s="450"/>
      <c r="DOK149" s="450"/>
      <c r="DOL149" s="450"/>
      <c r="DOM149" s="450"/>
      <c r="DON149" s="450"/>
      <c r="DOO149" s="450"/>
      <c r="DOP149" s="450"/>
      <c r="DOQ149" s="450"/>
      <c r="DOR149" s="450"/>
      <c r="DOS149" s="450"/>
      <c r="DOT149" s="450"/>
      <c r="DOU149" s="450"/>
      <c r="DOV149" s="450"/>
      <c r="DOW149" s="450"/>
      <c r="DOX149" s="450"/>
      <c r="DOY149" s="450"/>
      <c r="DOZ149" s="450"/>
      <c r="DPA149" s="450"/>
      <c r="DPB149" s="450"/>
      <c r="DPC149" s="450"/>
      <c r="DPD149" s="450"/>
      <c r="DPE149" s="450"/>
      <c r="DPF149" s="450"/>
      <c r="DPG149" s="450"/>
      <c r="DPH149" s="450"/>
      <c r="DPI149" s="450"/>
      <c r="DPJ149" s="450"/>
      <c r="DPK149" s="450"/>
      <c r="DPL149" s="450"/>
      <c r="DPM149" s="450"/>
      <c r="DPN149" s="450"/>
      <c r="DPO149" s="450"/>
      <c r="DPP149" s="450"/>
      <c r="DPQ149" s="450"/>
      <c r="DPR149" s="450"/>
      <c r="DPS149" s="450"/>
      <c r="DPT149" s="450"/>
      <c r="DPU149" s="450"/>
      <c r="DPV149" s="450"/>
      <c r="DPW149" s="450"/>
      <c r="DPX149" s="450"/>
      <c r="DPY149" s="450"/>
      <c r="DPZ149" s="450"/>
      <c r="DQA149" s="450"/>
      <c r="DQB149" s="450"/>
      <c r="DQC149" s="450"/>
      <c r="DQD149" s="450"/>
      <c r="DQE149" s="450"/>
      <c r="DQF149" s="450"/>
      <c r="DQG149" s="450"/>
      <c r="DQH149" s="450"/>
      <c r="DQI149" s="450"/>
      <c r="DQJ149" s="450"/>
      <c r="DQK149" s="450"/>
      <c r="DQL149" s="450"/>
      <c r="DQM149" s="450"/>
      <c r="DQN149" s="450"/>
      <c r="DQO149" s="450"/>
      <c r="DQP149" s="450"/>
      <c r="DQQ149" s="450"/>
      <c r="DQR149" s="450"/>
      <c r="DQS149" s="450"/>
      <c r="DQT149" s="450"/>
      <c r="DQU149" s="450"/>
      <c r="DQV149" s="450"/>
      <c r="DQW149" s="450"/>
      <c r="DQX149" s="450"/>
      <c r="DQY149" s="450"/>
      <c r="DQZ149" s="450"/>
      <c r="DRA149" s="450"/>
      <c r="DRB149" s="450"/>
      <c r="DRC149" s="450"/>
      <c r="DRD149" s="450"/>
      <c r="DRE149" s="450"/>
      <c r="DRF149" s="450"/>
      <c r="DRG149" s="450"/>
      <c r="DRH149" s="450"/>
      <c r="DRI149" s="450"/>
      <c r="DRJ149" s="450"/>
      <c r="DRK149" s="450"/>
      <c r="DRL149" s="450"/>
      <c r="DRM149" s="450"/>
      <c r="DRN149" s="450"/>
      <c r="DRO149" s="450"/>
      <c r="DRP149" s="450"/>
      <c r="DRQ149" s="450"/>
      <c r="DRR149" s="450"/>
      <c r="DRS149" s="450"/>
      <c r="DRT149" s="450"/>
      <c r="DRU149" s="450"/>
      <c r="DRV149" s="450"/>
      <c r="DRW149" s="450"/>
      <c r="DRX149" s="450"/>
      <c r="DRY149" s="450"/>
      <c r="DRZ149" s="450"/>
      <c r="DSA149" s="450"/>
      <c r="DSB149" s="450"/>
      <c r="DSC149" s="450"/>
      <c r="DSD149" s="450"/>
      <c r="DSE149" s="450"/>
      <c r="DSF149" s="450"/>
      <c r="DSG149" s="450"/>
      <c r="DSH149" s="450"/>
      <c r="DSI149" s="450"/>
      <c r="DSJ149" s="450"/>
      <c r="DSK149" s="450"/>
      <c r="DSL149" s="450"/>
      <c r="DSM149" s="450"/>
      <c r="DSN149" s="450"/>
      <c r="DSO149" s="450"/>
      <c r="DSP149" s="450"/>
      <c r="DSQ149" s="450"/>
      <c r="DSR149" s="450"/>
      <c r="DSS149" s="450"/>
      <c r="DST149" s="450"/>
      <c r="DSU149" s="450"/>
      <c r="DSV149" s="450"/>
      <c r="DSW149" s="450"/>
      <c r="DSX149" s="450"/>
      <c r="DSY149" s="450"/>
      <c r="DSZ149" s="450"/>
      <c r="DTA149" s="450"/>
      <c r="DTB149" s="450"/>
      <c r="DTC149" s="450"/>
      <c r="DTD149" s="450"/>
      <c r="DTE149" s="450"/>
      <c r="DTF149" s="450"/>
      <c r="DTG149" s="450"/>
      <c r="DTH149" s="450"/>
      <c r="DTI149" s="450"/>
      <c r="DTJ149" s="450"/>
      <c r="DTK149" s="450"/>
      <c r="DTL149" s="450"/>
      <c r="DTM149" s="450"/>
      <c r="DTN149" s="450"/>
      <c r="DTO149" s="450"/>
      <c r="DTP149" s="450"/>
      <c r="DTQ149" s="450"/>
      <c r="DTR149" s="450"/>
      <c r="DTS149" s="450"/>
      <c r="DTT149" s="450"/>
      <c r="DTU149" s="450"/>
      <c r="DTV149" s="450"/>
      <c r="DTW149" s="450"/>
      <c r="DTX149" s="450"/>
      <c r="DTY149" s="450"/>
      <c r="DTZ149" s="450"/>
      <c r="DUA149" s="450"/>
      <c r="DUB149" s="450"/>
      <c r="DUC149" s="450"/>
      <c r="DUD149" s="450"/>
      <c r="DUE149" s="450"/>
      <c r="DUF149" s="450"/>
      <c r="DUG149" s="450"/>
      <c r="DUH149" s="450"/>
      <c r="DUI149" s="450"/>
      <c r="DUJ149" s="450"/>
      <c r="DUK149" s="450"/>
      <c r="DUL149" s="450"/>
      <c r="DUM149" s="450"/>
      <c r="DUN149" s="450"/>
      <c r="DUO149" s="450"/>
      <c r="DUP149" s="450"/>
      <c r="DUQ149" s="450"/>
      <c r="DUR149" s="450"/>
      <c r="DUS149" s="450"/>
      <c r="DUT149" s="450"/>
      <c r="DUU149" s="450"/>
      <c r="DUV149" s="450"/>
      <c r="DUW149" s="450"/>
      <c r="DUX149" s="450"/>
      <c r="DUY149" s="450"/>
      <c r="DUZ149" s="450"/>
      <c r="DVA149" s="450"/>
      <c r="DVB149" s="450"/>
      <c r="DVC149" s="450"/>
      <c r="DVD149" s="450"/>
      <c r="DVE149" s="450"/>
      <c r="DVF149" s="450"/>
      <c r="DVG149" s="450"/>
      <c r="DVH149" s="450"/>
      <c r="DVI149" s="450"/>
      <c r="DVJ149" s="450"/>
      <c r="DVK149" s="450"/>
      <c r="DVL149" s="450"/>
      <c r="DVM149" s="450"/>
      <c r="DVN149" s="450"/>
      <c r="DVO149" s="450"/>
      <c r="DVP149" s="450"/>
      <c r="DVQ149" s="450"/>
      <c r="DVR149" s="450"/>
      <c r="DVS149" s="450"/>
      <c r="DVT149" s="450"/>
      <c r="DVU149" s="450"/>
      <c r="DVV149" s="450"/>
      <c r="DVW149" s="450"/>
      <c r="DVX149" s="450"/>
      <c r="DVY149" s="450"/>
      <c r="DVZ149" s="450"/>
      <c r="DWA149" s="450"/>
      <c r="DWB149" s="450"/>
      <c r="DWC149" s="450"/>
      <c r="DWD149" s="450"/>
      <c r="DWE149" s="450"/>
      <c r="DWF149" s="450"/>
      <c r="DWG149" s="450"/>
      <c r="DWH149" s="450"/>
      <c r="DWI149" s="450"/>
      <c r="DWJ149" s="450"/>
      <c r="DWK149" s="450"/>
      <c r="DWL149" s="450"/>
      <c r="DWM149" s="450"/>
      <c r="DWN149" s="450"/>
      <c r="DWO149" s="450"/>
      <c r="DWP149" s="450"/>
      <c r="DWQ149" s="450"/>
      <c r="DWR149" s="450"/>
      <c r="DWS149" s="450"/>
      <c r="DWT149" s="450"/>
      <c r="DWU149" s="450"/>
      <c r="DWV149" s="450"/>
      <c r="DWW149" s="450"/>
      <c r="DWX149" s="450"/>
      <c r="DWY149" s="450"/>
      <c r="DWZ149" s="450"/>
      <c r="DXA149" s="450"/>
      <c r="DXB149" s="450"/>
      <c r="DXC149" s="450"/>
      <c r="DXD149" s="450"/>
      <c r="DXE149" s="450"/>
      <c r="DXF149" s="450"/>
      <c r="DXG149" s="450"/>
      <c r="DXH149" s="450"/>
      <c r="DXI149" s="450"/>
      <c r="DXJ149" s="450"/>
      <c r="DXK149" s="450"/>
      <c r="DXL149" s="450"/>
      <c r="DXM149" s="450"/>
      <c r="DXN149" s="450"/>
      <c r="DXO149" s="450"/>
      <c r="DXP149" s="450"/>
      <c r="DXQ149" s="450"/>
      <c r="DXR149" s="450"/>
      <c r="DXS149" s="450"/>
      <c r="DXT149" s="450"/>
      <c r="DXU149" s="450"/>
      <c r="DXV149" s="450"/>
      <c r="DXW149" s="450"/>
      <c r="DXX149" s="450"/>
      <c r="DXY149" s="450"/>
      <c r="DXZ149" s="450"/>
      <c r="DYA149" s="450"/>
      <c r="DYB149" s="450"/>
      <c r="DYC149" s="450"/>
      <c r="DYD149" s="450"/>
      <c r="DYE149" s="450"/>
      <c r="DYF149" s="450"/>
      <c r="DYG149" s="450"/>
      <c r="DYH149" s="450"/>
      <c r="DYI149" s="450"/>
      <c r="DYJ149" s="450"/>
      <c r="DYK149" s="450"/>
      <c r="DYL149" s="450"/>
      <c r="DYM149" s="450"/>
      <c r="DYN149" s="450"/>
      <c r="DYO149" s="450"/>
      <c r="DYP149" s="450"/>
      <c r="DYQ149" s="450"/>
      <c r="DYR149" s="450"/>
      <c r="DYS149" s="450"/>
      <c r="DYT149" s="450"/>
      <c r="DYU149" s="450"/>
      <c r="DYV149" s="450"/>
      <c r="DYW149" s="450"/>
      <c r="DYX149" s="450"/>
      <c r="DYY149" s="450"/>
      <c r="DYZ149" s="450"/>
      <c r="DZA149" s="450"/>
      <c r="DZB149" s="450"/>
      <c r="DZC149" s="450"/>
      <c r="DZD149" s="450"/>
      <c r="DZE149" s="450"/>
      <c r="DZF149" s="450"/>
      <c r="DZG149" s="450"/>
      <c r="DZH149" s="450"/>
      <c r="DZI149" s="450"/>
      <c r="DZJ149" s="450"/>
      <c r="DZK149" s="450"/>
      <c r="DZL149" s="450"/>
      <c r="DZM149" s="450"/>
      <c r="DZN149" s="450"/>
      <c r="DZO149" s="450"/>
      <c r="DZP149" s="450"/>
      <c r="DZQ149" s="450"/>
      <c r="DZR149" s="450"/>
      <c r="DZS149" s="450"/>
      <c r="DZT149" s="450"/>
      <c r="DZU149" s="450"/>
      <c r="DZV149" s="450"/>
      <c r="DZW149" s="450"/>
      <c r="DZX149" s="450"/>
      <c r="DZY149" s="450"/>
      <c r="DZZ149" s="450"/>
      <c r="EAA149" s="450"/>
      <c r="EAB149" s="450"/>
      <c r="EAC149" s="450"/>
      <c r="EAD149" s="450"/>
      <c r="EAE149" s="450"/>
      <c r="EAF149" s="450"/>
      <c r="EAG149" s="450"/>
      <c r="EAH149" s="450"/>
      <c r="EAI149" s="450"/>
      <c r="EAJ149" s="450"/>
      <c r="EAK149" s="450"/>
      <c r="EAL149" s="450"/>
      <c r="EAM149" s="450"/>
      <c r="EAN149" s="450"/>
      <c r="EAO149" s="450"/>
      <c r="EAP149" s="450"/>
      <c r="EAQ149" s="450"/>
      <c r="EAR149" s="450"/>
      <c r="EAS149" s="450"/>
      <c r="EAT149" s="450"/>
      <c r="EAU149" s="450"/>
      <c r="EAV149" s="450"/>
      <c r="EAW149" s="450"/>
      <c r="EAX149" s="450"/>
      <c r="EAY149" s="450"/>
      <c r="EAZ149" s="450"/>
      <c r="EBA149" s="450"/>
      <c r="EBB149" s="450"/>
      <c r="EBC149" s="450"/>
      <c r="EBD149" s="450"/>
      <c r="EBE149" s="450"/>
      <c r="EBF149" s="450"/>
      <c r="EBG149" s="450"/>
      <c r="EBH149" s="450"/>
      <c r="EBI149" s="450"/>
      <c r="EBJ149" s="450"/>
      <c r="EBK149" s="450"/>
      <c r="EBL149" s="450"/>
      <c r="EBM149" s="450"/>
      <c r="EBN149" s="450"/>
      <c r="EBO149" s="450"/>
      <c r="EBP149" s="450"/>
      <c r="EBQ149" s="450"/>
      <c r="EBR149" s="450"/>
      <c r="EBS149" s="450"/>
      <c r="EBT149" s="450"/>
      <c r="EBU149" s="450"/>
      <c r="EBV149" s="450"/>
      <c r="EBW149" s="450"/>
      <c r="EBX149" s="450"/>
      <c r="EBY149" s="450"/>
      <c r="EBZ149" s="450"/>
      <c r="ECA149" s="450"/>
      <c r="ECB149" s="450"/>
      <c r="ECC149" s="450"/>
      <c r="ECD149" s="450"/>
      <c r="ECE149" s="450"/>
      <c r="ECF149" s="450"/>
      <c r="ECG149" s="450"/>
      <c r="ECH149" s="450"/>
      <c r="ECI149" s="450"/>
      <c r="ECJ149" s="450"/>
      <c r="ECK149" s="450"/>
      <c r="ECL149" s="450"/>
      <c r="ECM149" s="450"/>
      <c r="ECN149" s="450"/>
      <c r="ECO149" s="450"/>
      <c r="ECP149" s="450"/>
      <c r="ECQ149" s="450"/>
      <c r="ECR149" s="450"/>
      <c r="ECS149" s="450"/>
      <c r="ECT149" s="450"/>
      <c r="ECU149" s="450"/>
      <c r="ECV149" s="450"/>
      <c r="ECW149" s="450"/>
      <c r="ECX149" s="450"/>
      <c r="ECY149" s="450"/>
      <c r="ECZ149" s="450"/>
      <c r="EDA149" s="450"/>
      <c r="EDB149" s="450"/>
      <c r="EDC149" s="450"/>
      <c r="EDD149" s="450"/>
      <c r="EDE149" s="450"/>
      <c r="EDF149" s="450"/>
      <c r="EDG149" s="450"/>
      <c r="EDH149" s="450"/>
      <c r="EDI149" s="450"/>
      <c r="EDJ149" s="450"/>
      <c r="EDK149" s="450"/>
      <c r="EDL149" s="450"/>
      <c r="EDM149" s="450"/>
      <c r="EDN149" s="450"/>
      <c r="EDO149" s="450"/>
      <c r="EDP149" s="450"/>
      <c r="EDQ149" s="450"/>
      <c r="EDR149" s="450"/>
      <c r="EDS149" s="450"/>
      <c r="EDT149" s="450"/>
      <c r="EDU149" s="450"/>
      <c r="EDV149" s="450"/>
      <c r="EDW149" s="450"/>
      <c r="EDX149" s="450"/>
      <c r="EDY149" s="450"/>
      <c r="EDZ149" s="450"/>
      <c r="EEA149" s="450"/>
      <c r="EEB149" s="450"/>
      <c r="EEC149" s="450"/>
      <c r="EED149" s="450"/>
      <c r="EEE149" s="450"/>
      <c r="EEF149" s="450"/>
      <c r="EEG149" s="450"/>
      <c r="EEH149" s="450"/>
      <c r="EEI149" s="450"/>
      <c r="EEJ149" s="450"/>
      <c r="EEK149" s="450"/>
      <c r="EEL149" s="450"/>
      <c r="EEM149" s="450"/>
      <c r="EEN149" s="450"/>
      <c r="EEO149" s="450"/>
      <c r="EEP149" s="450"/>
      <c r="EEQ149" s="450"/>
      <c r="EER149" s="450"/>
      <c r="EES149" s="450"/>
      <c r="EET149" s="450"/>
      <c r="EEU149" s="450"/>
      <c r="EEV149" s="450"/>
      <c r="EEW149" s="450"/>
      <c r="EEX149" s="450"/>
      <c r="EEY149" s="450"/>
      <c r="EEZ149" s="450"/>
      <c r="EFA149" s="450"/>
      <c r="EFB149" s="450"/>
      <c r="EFC149" s="450"/>
      <c r="EFD149" s="450"/>
      <c r="EFE149" s="450"/>
      <c r="EFF149" s="450"/>
      <c r="EFG149" s="450"/>
      <c r="EFH149" s="450"/>
      <c r="EFI149" s="450"/>
      <c r="EFJ149" s="450"/>
      <c r="EFK149" s="450"/>
      <c r="EFL149" s="450"/>
      <c r="EFM149" s="450"/>
      <c r="EFN149" s="450"/>
      <c r="EFO149" s="450"/>
      <c r="EFP149" s="450"/>
      <c r="EFQ149" s="450"/>
      <c r="EFR149" s="450"/>
      <c r="EFS149" s="450"/>
      <c r="EFT149" s="450"/>
      <c r="EFU149" s="450"/>
      <c r="EFV149" s="450"/>
      <c r="EFW149" s="450"/>
      <c r="EFX149" s="450"/>
      <c r="EFY149" s="450"/>
      <c r="EFZ149" s="450"/>
      <c r="EGA149" s="450"/>
      <c r="EGB149" s="450"/>
      <c r="EGC149" s="450"/>
      <c r="EGD149" s="450"/>
      <c r="EGE149" s="450"/>
      <c r="EGF149" s="450"/>
      <c r="EGG149" s="450"/>
      <c r="EGH149" s="450"/>
      <c r="EGI149" s="450"/>
      <c r="EGJ149" s="450"/>
      <c r="EGK149" s="450"/>
      <c r="EGL149" s="450"/>
      <c r="EGM149" s="450"/>
      <c r="EGN149" s="450"/>
      <c r="EGO149" s="450"/>
      <c r="EGP149" s="450"/>
      <c r="EGQ149" s="450"/>
      <c r="EGR149" s="450"/>
      <c r="EGS149" s="450"/>
      <c r="EGT149" s="450"/>
      <c r="EGU149" s="450"/>
      <c r="EGV149" s="450"/>
      <c r="EGW149" s="450"/>
      <c r="EGX149" s="450"/>
      <c r="EGY149" s="450"/>
      <c r="EGZ149" s="450"/>
      <c r="EHA149" s="450"/>
      <c r="EHB149" s="450"/>
      <c r="EHC149" s="450"/>
      <c r="EHD149" s="450"/>
      <c r="EHE149" s="450"/>
      <c r="EHF149" s="450"/>
      <c r="EHG149" s="450"/>
      <c r="EHH149" s="450"/>
      <c r="EHI149" s="450"/>
      <c r="EHJ149" s="450"/>
      <c r="EHK149" s="450"/>
      <c r="EHL149" s="450"/>
      <c r="EHM149" s="450"/>
      <c r="EHN149" s="450"/>
      <c r="EHO149" s="450"/>
      <c r="EHP149" s="450"/>
      <c r="EHQ149" s="450"/>
      <c r="EHR149" s="450"/>
      <c r="EHS149" s="450"/>
      <c r="EHT149" s="450"/>
      <c r="EHU149" s="450"/>
      <c r="EHV149" s="450"/>
      <c r="EHW149" s="450"/>
      <c r="EHX149" s="450"/>
      <c r="EHY149" s="450"/>
      <c r="EHZ149" s="450"/>
      <c r="EIA149" s="450"/>
      <c r="EIB149" s="450"/>
      <c r="EIC149" s="450"/>
      <c r="EID149" s="450"/>
      <c r="EIE149" s="450"/>
      <c r="EIF149" s="450"/>
      <c r="EIG149" s="450"/>
      <c r="EIH149" s="450"/>
      <c r="EII149" s="450"/>
      <c r="EIJ149" s="450"/>
      <c r="EIK149" s="450"/>
      <c r="EIL149" s="450"/>
      <c r="EIM149" s="450"/>
      <c r="EIN149" s="450"/>
      <c r="EIO149" s="450"/>
      <c r="EIP149" s="450"/>
      <c r="EIQ149" s="450"/>
      <c r="EIR149" s="450"/>
      <c r="EIS149" s="450"/>
      <c r="EIT149" s="450"/>
      <c r="EIU149" s="450"/>
      <c r="EIV149" s="450"/>
      <c r="EIW149" s="450"/>
      <c r="EIX149" s="450"/>
      <c r="EIY149" s="450"/>
      <c r="EIZ149" s="450"/>
      <c r="EJA149" s="450"/>
      <c r="EJB149" s="450"/>
      <c r="EJC149" s="450"/>
      <c r="EJD149" s="450"/>
      <c r="EJE149" s="450"/>
      <c r="EJF149" s="450"/>
      <c r="EJG149" s="450"/>
      <c r="EJH149" s="450"/>
      <c r="EJI149" s="450"/>
      <c r="EJJ149" s="450"/>
      <c r="EJK149" s="450"/>
      <c r="EJL149" s="450"/>
      <c r="EJM149" s="450"/>
      <c r="EJN149" s="450"/>
      <c r="EJO149" s="450"/>
      <c r="EJP149" s="450"/>
      <c r="EJQ149" s="450"/>
      <c r="EJR149" s="450"/>
      <c r="EJS149" s="450"/>
      <c r="EJT149" s="450"/>
      <c r="EJU149" s="450"/>
      <c r="EJV149" s="450"/>
      <c r="EJW149" s="450"/>
      <c r="EJX149" s="450"/>
      <c r="EJY149" s="450"/>
      <c r="EJZ149" s="450"/>
      <c r="EKA149" s="450"/>
      <c r="EKB149" s="450"/>
      <c r="EKC149" s="450"/>
      <c r="EKD149" s="450"/>
      <c r="EKE149" s="450"/>
      <c r="EKF149" s="450"/>
      <c r="EKG149" s="450"/>
      <c r="EKH149" s="450"/>
      <c r="EKI149" s="450"/>
      <c r="EKJ149" s="450"/>
      <c r="EKK149" s="450"/>
      <c r="EKL149" s="450"/>
      <c r="EKM149" s="450"/>
      <c r="EKN149" s="450"/>
      <c r="EKO149" s="450"/>
      <c r="EKP149" s="450"/>
      <c r="EKQ149" s="450"/>
      <c r="EKR149" s="450"/>
      <c r="EKS149" s="450"/>
      <c r="EKT149" s="450"/>
      <c r="EKU149" s="450"/>
      <c r="EKV149" s="450"/>
      <c r="EKW149" s="450"/>
      <c r="EKX149" s="450"/>
      <c r="EKY149" s="450"/>
      <c r="EKZ149" s="450"/>
      <c r="ELA149" s="450"/>
      <c r="ELB149" s="450"/>
      <c r="ELC149" s="450"/>
      <c r="ELD149" s="450"/>
      <c r="ELE149" s="450"/>
      <c r="ELF149" s="450"/>
      <c r="ELG149" s="450"/>
      <c r="ELH149" s="450"/>
      <c r="ELI149" s="450"/>
      <c r="ELJ149" s="450"/>
      <c r="ELK149" s="450"/>
      <c r="ELL149" s="450"/>
      <c r="ELM149" s="450"/>
      <c r="ELN149" s="450"/>
      <c r="ELO149" s="450"/>
      <c r="ELP149" s="450"/>
      <c r="ELQ149" s="450"/>
      <c r="ELR149" s="450"/>
      <c r="ELS149" s="450"/>
      <c r="ELT149" s="450"/>
      <c r="ELU149" s="450"/>
      <c r="ELV149" s="450"/>
      <c r="ELW149" s="450"/>
      <c r="ELX149" s="450"/>
      <c r="ELY149" s="450"/>
      <c r="ELZ149" s="450"/>
      <c r="EMA149" s="450"/>
      <c r="EMB149" s="450"/>
      <c r="EMC149" s="450"/>
      <c r="EMD149" s="450"/>
      <c r="EME149" s="450"/>
      <c r="EMF149" s="450"/>
      <c r="EMG149" s="450"/>
      <c r="EMH149" s="450"/>
      <c r="EMI149" s="450"/>
      <c r="EMJ149" s="450"/>
      <c r="EMK149" s="450"/>
      <c r="EML149" s="450"/>
      <c r="EMM149" s="450"/>
      <c r="EMN149" s="450"/>
      <c r="EMO149" s="450"/>
      <c r="EMP149" s="450"/>
      <c r="EMQ149" s="450"/>
      <c r="EMR149" s="450"/>
      <c r="EMS149" s="450"/>
      <c r="EMT149" s="450"/>
      <c r="EMU149" s="450"/>
      <c r="EMV149" s="450"/>
      <c r="EMW149" s="450"/>
      <c r="EMX149" s="450"/>
      <c r="EMY149" s="450"/>
      <c r="EMZ149" s="450"/>
      <c r="ENA149" s="450"/>
      <c r="ENB149" s="450"/>
      <c r="ENC149" s="450"/>
      <c r="END149" s="450"/>
      <c r="ENE149" s="450"/>
      <c r="ENF149" s="450"/>
      <c r="ENG149" s="450"/>
      <c r="ENH149" s="450"/>
      <c r="ENI149" s="450"/>
      <c r="ENJ149" s="450"/>
      <c r="ENK149" s="450"/>
      <c r="ENL149" s="450"/>
      <c r="ENM149" s="450"/>
      <c r="ENN149" s="450"/>
      <c r="ENO149" s="450"/>
      <c r="ENP149" s="450"/>
      <c r="ENQ149" s="450"/>
      <c r="ENR149" s="450"/>
      <c r="ENS149" s="450"/>
      <c r="ENT149" s="450"/>
      <c r="ENU149" s="450"/>
      <c r="ENV149" s="450"/>
      <c r="ENW149" s="450"/>
      <c r="ENX149" s="450"/>
      <c r="ENY149" s="450"/>
      <c r="ENZ149" s="450"/>
      <c r="EOA149" s="450"/>
      <c r="EOB149" s="450"/>
      <c r="EOC149" s="450"/>
      <c r="EOD149" s="450"/>
      <c r="EOE149" s="450"/>
      <c r="EOF149" s="450"/>
      <c r="EOG149" s="450"/>
      <c r="EOH149" s="450"/>
      <c r="EOI149" s="450"/>
      <c r="EOJ149" s="450"/>
      <c r="EOK149" s="450"/>
      <c r="EOL149" s="450"/>
      <c r="EOM149" s="450"/>
      <c r="EON149" s="450"/>
      <c r="EOO149" s="450"/>
      <c r="EOP149" s="450"/>
      <c r="EOQ149" s="450"/>
      <c r="EOR149" s="450"/>
      <c r="EOS149" s="450"/>
      <c r="EOT149" s="450"/>
      <c r="EOU149" s="450"/>
      <c r="EOV149" s="450"/>
      <c r="EOW149" s="450"/>
      <c r="EOX149" s="450"/>
      <c r="EOY149" s="450"/>
      <c r="EOZ149" s="450"/>
      <c r="EPA149" s="450"/>
      <c r="EPB149" s="450"/>
      <c r="EPC149" s="450"/>
      <c r="EPD149" s="450"/>
      <c r="EPE149" s="450"/>
      <c r="EPF149" s="450"/>
      <c r="EPG149" s="450"/>
      <c r="EPH149" s="450"/>
      <c r="EPI149" s="450"/>
      <c r="EPJ149" s="450"/>
      <c r="EPK149" s="450"/>
      <c r="EPL149" s="450"/>
      <c r="EPM149" s="450"/>
      <c r="EPN149" s="450"/>
      <c r="EPO149" s="450"/>
      <c r="EPP149" s="450"/>
      <c r="EPQ149" s="450"/>
      <c r="EPR149" s="450"/>
      <c r="EPS149" s="450"/>
      <c r="EPT149" s="450"/>
      <c r="EPU149" s="450"/>
      <c r="EPV149" s="450"/>
      <c r="EPW149" s="450"/>
      <c r="EPX149" s="450"/>
      <c r="EPY149" s="450"/>
      <c r="EPZ149" s="450"/>
      <c r="EQA149" s="450"/>
      <c r="EQB149" s="450"/>
      <c r="EQC149" s="450"/>
      <c r="EQD149" s="450"/>
      <c r="EQE149" s="450"/>
      <c r="EQF149" s="450"/>
      <c r="EQG149" s="450"/>
      <c r="EQH149" s="450"/>
      <c r="EQI149" s="450"/>
      <c r="EQJ149" s="450"/>
      <c r="EQK149" s="450"/>
      <c r="EQL149" s="450"/>
      <c r="EQM149" s="450"/>
      <c r="EQN149" s="450"/>
      <c r="EQO149" s="450"/>
      <c r="EQP149" s="450"/>
      <c r="EQQ149" s="450"/>
      <c r="EQR149" s="450"/>
      <c r="EQS149" s="450"/>
      <c r="EQT149" s="450"/>
      <c r="EQU149" s="450"/>
      <c r="EQV149" s="450"/>
      <c r="EQW149" s="450"/>
      <c r="EQX149" s="450"/>
      <c r="EQY149" s="450"/>
      <c r="EQZ149" s="450"/>
      <c r="ERA149" s="450"/>
      <c r="ERB149" s="450"/>
      <c r="ERC149" s="450"/>
      <c r="ERD149" s="450"/>
      <c r="ERE149" s="450"/>
      <c r="ERF149" s="450"/>
      <c r="ERG149" s="450"/>
      <c r="ERH149" s="450"/>
      <c r="ERI149" s="450"/>
      <c r="ERJ149" s="450"/>
      <c r="ERK149" s="450"/>
      <c r="ERL149" s="450"/>
      <c r="ERM149" s="450"/>
      <c r="ERN149" s="450"/>
      <c r="ERO149" s="450"/>
      <c r="ERP149" s="450"/>
      <c r="ERQ149" s="450"/>
      <c r="ERR149" s="450"/>
      <c r="ERS149" s="450"/>
      <c r="ERT149" s="450"/>
      <c r="ERU149" s="450"/>
      <c r="ERV149" s="450"/>
      <c r="ERW149" s="450"/>
      <c r="ERX149" s="450"/>
      <c r="ERY149" s="450"/>
      <c r="ERZ149" s="450"/>
      <c r="ESA149" s="450"/>
      <c r="ESB149" s="450"/>
      <c r="ESC149" s="450"/>
      <c r="ESD149" s="450"/>
      <c r="ESE149" s="450"/>
      <c r="ESF149" s="450"/>
      <c r="ESG149" s="450"/>
      <c r="ESH149" s="450"/>
      <c r="ESI149" s="450"/>
      <c r="ESJ149" s="450"/>
      <c r="ESK149" s="450"/>
      <c r="ESL149" s="450"/>
      <c r="ESM149" s="450"/>
      <c r="ESN149" s="450"/>
      <c r="ESO149" s="450"/>
      <c r="ESP149" s="450"/>
      <c r="ESQ149" s="450"/>
      <c r="ESR149" s="450"/>
      <c r="ESS149" s="450"/>
      <c r="EST149" s="450"/>
      <c r="ESU149" s="450"/>
      <c r="ESV149" s="450"/>
      <c r="ESW149" s="450"/>
      <c r="ESX149" s="450"/>
      <c r="ESY149" s="450"/>
      <c r="ESZ149" s="450"/>
      <c r="ETA149" s="450"/>
      <c r="ETB149" s="450"/>
      <c r="ETC149" s="450"/>
      <c r="ETD149" s="450"/>
      <c r="ETE149" s="450"/>
      <c r="ETF149" s="450"/>
      <c r="ETG149" s="450"/>
      <c r="ETH149" s="450"/>
      <c r="ETI149" s="450"/>
      <c r="ETJ149" s="450"/>
      <c r="ETK149" s="450"/>
      <c r="ETL149" s="450"/>
      <c r="ETM149" s="450"/>
      <c r="ETN149" s="450"/>
      <c r="ETO149" s="450"/>
      <c r="ETP149" s="450"/>
      <c r="ETQ149" s="450"/>
      <c r="ETR149" s="450"/>
      <c r="ETS149" s="450"/>
      <c r="ETT149" s="450"/>
      <c r="ETU149" s="450"/>
      <c r="ETV149" s="450"/>
      <c r="ETW149" s="450"/>
      <c r="ETX149" s="450"/>
      <c r="ETY149" s="450"/>
      <c r="ETZ149" s="450"/>
      <c r="EUA149" s="450"/>
      <c r="EUB149" s="450"/>
      <c r="EUC149" s="450"/>
      <c r="EUD149" s="450"/>
      <c r="EUE149" s="450"/>
      <c r="EUF149" s="450"/>
      <c r="EUG149" s="450"/>
      <c r="EUH149" s="450"/>
      <c r="EUI149" s="450"/>
      <c r="EUJ149" s="450"/>
      <c r="EUK149" s="450"/>
      <c r="EUL149" s="450"/>
      <c r="EUM149" s="450"/>
      <c r="EUN149" s="450"/>
      <c r="EUO149" s="450"/>
      <c r="EUP149" s="450"/>
      <c r="EUQ149" s="450"/>
      <c r="EUR149" s="450"/>
      <c r="EUS149" s="450"/>
      <c r="EUT149" s="450"/>
      <c r="EUU149" s="450"/>
      <c r="EUV149" s="450"/>
      <c r="EUW149" s="450"/>
      <c r="EUX149" s="450"/>
      <c r="EUY149" s="450"/>
      <c r="EUZ149" s="450"/>
      <c r="EVA149" s="450"/>
      <c r="EVB149" s="450"/>
      <c r="EVC149" s="450"/>
      <c r="EVD149" s="450"/>
      <c r="EVE149" s="450"/>
      <c r="EVF149" s="450"/>
      <c r="EVG149" s="450"/>
      <c r="EVH149" s="450"/>
      <c r="EVI149" s="450"/>
      <c r="EVJ149" s="450"/>
      <c r="EVK149" s="450"/>
      <c r="EVL149" s="450"/>
      <c r="EVM149" s="450"/>
      <c r="EVN149" s="450"/>
      <c r="EVO149" s="450"/>
      <c r="EVP149" s="450"/>
      <c r="EVQ149" s="450"/>
      <c r="EVR149" s="450"/>
      <c r="EVS149" s="450"/>
      <c r="EVT149" s="450"/>
      <c r="EVU149" s="450"/>
      <c r="EVV149" s="450"/>
      <c r="EVW149" s="450"/>
      <c r="EVX149" s="450"/>
      <c r="EVY149" s="450"/>
      <c r="EVZ149" s="450"/>
      <c r="EWA149" s="450"/>
      <c r="EWB149" s="450"/>
      <c r="EWC149" s="450"/>
      <c r="EWD149" s="450"/>
      <c r="EWE149" s="450"/>
      <c r="EWF149" s="450"/>
      <c r="EWG149" s="450"/>
      <c r="EWH149" s="450"/>
      <c r="EWI149" s="450"/>
      <c r="EWJ149" s="450"/>
      <c r="EWK149" s="450"/>
      <c r="EWL149" s="450"/>
      <c r="EWM149" s="450"/>
      <c r="EWN149" s="450"/>
      <c r="EWO149" s="450"/>
      <c r="EWP149" s="450"/>
      <c r="EWQ149" s="450"/>
      <c r="EWR149" s="450"/>
      <c r="EWS149" s="450"/>
      <c r="EWT149" s="450"/>
      <c r="EWU149" s="450"/>
      <c r="EWV149" s="450"/>
      <c r="EWW149" s="450"/>
      <c r="EWX149" s="450"/>
      <c r="EWY149" s="450"/>
      <c r="EWZ149" s="450"/>
      <c r="EXA149" s="450"/>
      <c r="EXB149" s="450"/>
      <c r="EXC149" s="450"/>
      <c r="EXD149" s="450"/>
      <c r="EXE149" s="450"/>
      <c r="EXF149" s="450"/>
      <c r="EXG149" s="450"/>
      <c r="EXH149" s="450"/>
      <c r="EXI149" s="450"/>
      <c r="EXJ149" s="450"/>
      <c r="EXK149" s="450"/>
      <c r="EXL149" s="450"/>
      <c r="EXM149" s="450"/>
      <c r="EXN149" s="450"/>
      <c r="EXO149" s="450"/>
      <c r="EXP149" s="450"/>
      <c r="EXQ149" s="450"/>
      <c r="EXR149" s="450"/>
      <c r="EXS149" s="450"/>
      <c r="EXT149" s="450"/>
      <c r="EXU149" s="450"/>
      <c r="EXV149" s="450"/>
      <c r="EXW149" s="450"/>
      <c r="EXX149" s="450"/>
      <c r="EXY149" s="450"/>
      <c r="EXZ149" s="450"/>
      <c r="EYA149" s="450"/>
      <c r="EYB149" s="450"/>
      <c r="EYC149" s="450"/>
      <c r="EYD149" s="450"/>
      <c r="EYE149" s="450"/>
      <c r="EYF149" s="450"/>
      <c r="EYG149" s="450"/>
      <c r="EYH149" s="450"/>
      <c r="EYI149" s="450"/>
      <c r="EYJ149" s="450"/>
      <c r="EYK149" s="450"/>
      <c r="EYL149" s="450"/>
      <c r="EYM149" s="450"/>
      <c r="EYN149" s="450"/>
      <c r="EYO149" s="450"/>
      <c r="EYP149" s="450"/>
      <c r="EYQ149" s="450"/>
      <c r="EYR149" s="450"/>
      <c r="EYS149" s="450"/>
      <c r="EYT149" s="450"/>
      <c r="EYU149" s="450"/>
      <c r="EYV149" s="450"/>
      <c r="EYW149" s="450"/>
      <c r="EYX149" s="450"/>
      <c r="EYY149" s="450"/>
      <c r="EYZ149" s="450"/>
      <c r="EZA149" s="450"/>
      <c r="EZB149" s="450"/>
      <c r="EZC149" s="450"/>
      <c r="EZD149" s="450"/>
      <c r="EZE149" s="450"/>
      <c r="EZF149" s="450"/>
      <c r="EZG149" s="450"/>
      <c r="EZH149" s="450"/>
      <c r="EZI149" s="450"/>
      <c r="EZJ149" s="450"/>
      <c r="EZK149" s="450"/>
      <c r="EZL149" s="450"/>
      <c r="EZM149" s="450"/>
      <c r="EZN149" s="450"/>
      <c r="EZO149" s="450"/>
      <c r="EZP149" s="450"/>
      <c r="EZQ149" s="450"/>
      <c r="EZR149" s="450"/>
      <c r="EZS149" s="450"/>
      <c r="EZT149" s="450"/>
      <c r="EZU149" s="450"/>
      <c r="EZV149" s="450"/>
      <c r="EZW149" s="450"/>
      <c r="EZX149" s="450"/>
      <c r="EZY149" s="450"/>
      <c r="EZZ149" s="450"/>
      <c r="FAA149" s="450"/>
      <c r="FAB149" s="450"/>
      <c r="FAC149" s="450"/>
      <c r="FAD149" s="450"/>
      <c r="FAE149" s="450"/>
      <c r="FAF149" s="450"/>
      <c r="FAG149" s="450"/>
      <c r="FAH149" s="450"/>
      <c r="FAI149" s="450"/>
      <c r="FAJ149" s="450"/>
      <c r="FAK149" s="450"/>
      <c r="FAL149" s="450"/>
      <c r="FAM149" s="450"/>
      <c r="FAN149" s="450"/>
      <c r="FAO149" s="450"/>
      <c r="FAP149" s="450"/>
      <c r="FAQ149" s="450"/>
      <c r="FAR149" s="450"/>
      <c r="FAS149" s="450"/>
      <c r="FAT149" s="450"/>
      <c r="FAU149" s="450"/>
      <c r="FAV149" s="450"/>
      <c r="FAW149" s="450"/>
      <c r="FAX149" s="450"/>
      <c r="FAY149" s="450"/>
      <c r="FAZ149" s="450"/>
      <c r="FBA149" s="450"/>
      <c r="FBB149" s="450"/>
      <c r="FBC149" s="450"/>
      <c r="FBD149" s="450"/>
      <c r="FBE149" s="450"/>
      <c r="FBF149" s="450"/>
      <c r="FBG149" s="450"/>
      <c r="FBH149" s="450"/>
      <c r="FBI149" s="450"/>
      <c r="FBJ149" s="450"/>
      <c r="FBK149" s="450"/>
      <c r="FBL149" s="450"/>
      <c r="FBM149" s="450"/>
      <c r="FBN149" s="450"/>
      <c r="FBO149" s="450"/>
      <c r="FBP149" s="450"/>
      <c r="FBQ149" s="450"/>
      <c r="FBR149" s="450"/>
      <c r="FBS149" s="450"/>
      <c r="FBT149" s="450"/>
      <c r="FBU149" s="450"/>
      <c r="FBV149" s="450"/>
      <c r="FBW149" s="450"/>
      <c r="FBX149" s="450"/>
      <c r="FBY149" s="450"/>
      <c r="FBZ149" s="450"/>
      <c r="FCA149" s="450"/>
      <c r="FCB149" s="450"/>
      <c r="FCC149" s="450"/>
      <c r="FCD149" s="450"/>
      <c r="FCE149" s="450"/>
      <c r="FCF149" s="450"/>
      <c r="FCG149" s="450"/>
      <c r="FCH149" s="450"/>
      <c r="FCI149" s="450"/>
      <c r="FCJ149" s="450"/>
      <c r="FCK149" s="450"/>
      <c r="FCL149" s="450"/>
      <c r="FCM149" s="450"/>
      <c r="FCN149" s="450"/>
      <c r="FCO149" s="450"/>
      <c r="FCP149" s="450"/>
      <c r="FCQ149" s="450"/>
      <c r="FCR149" s="450"/>
      <c r="FCS149" s="450"/>
      <c r="FCT149" s="450"/>
      <c r="FCU149" s="450"/>
      <c r="FCV149" s="450"/>
      <c r="FCW149" s="450"/>
      <c r="FCX149" s="450"/>
      <c r="FCY149" s="450"/>
      <c r="FCZ149" s="450"/>
      <c r="FDA149" s="450"/>
      <c r="FDB149" s="450"/>
      <c r="FDC149" s="450"/>
      <c r="FDD149" s="450"/>
      <c r="FDE149" s="450"/>
      <c r="FDF149" s="450"/>
      <c r="FDG149" s="450"/>
      <c r="FDH149" s="450"/>
      <c r="FDI149" s="450"/>
      <c r="FDJ149" s="450"/>
      <c r="FDK149" s="450"/>
      <c r="FDL149" s="450"/>
      <c r="FDM149" s="450"/>
      <c r="FDN149" s="450"/>
      <c r="FDO149" s="450"/>
      <c r="FDP149" s="450"/>
      <c r="FDQ149" s="450"/>
      <c r="FDR149" s="450"/>
      <c r="FDS149" s="450"/>
      <c r="FDT149" s="450"/>
      <c r="FDU149" s="450"/>
      <c r="FDV149" s="450"/>
      <c r="FDW149" s="450"/>
      <c r="FDX149" s="450"/>
      <c r="FDY149" s="450"/>
      <c r="FDZ149" s="450"/>
      <c r="FEA149" s="450"/>
      <c r="FEB149" s="450"/>
      <c r="FEC149" s="450"/>
      <c r="FED149" s="450"/>
      <c r="FEE149" s="450"/>
      <c r="FEF149" s="450"/>
      <c r="FEG149" s="450"/>
      <c r="FEH149" s="450"/>
      <c r="FEI149" s="450"/>
      <c r="FEJ149" s="450"/>
      <c r="FEK149" s="450"/>
      <c r="FEL149" s="450"/>
      <c r="FEM149" s="450"/>
      <c r="FEN149" s="450"/>
      <c r="FEO149" s="450"/>
      <c r="FEP149" s="450"/>
      <c r="FEQ149" s="450"/>
      <c r="FER149" s="450"/>
      <c r="FES149" s="450"/>
      <c r="FET149" s="450"/>
      <c r="FEU149" s="450"/>
      <c r="FEV149" s="450"/>
      <c r="FEW149" s="450"/>
      <c r="FEX149" s="450"/>
      <c r="FEY149" s="450"/>
      <c r="FEZ149" s="450"/>
      <c r="FFA149" s="450"/>
      <c r="FFB149" s="450"/>
      <c r="FFC149" s="450"/>
      <c r="FFD149" s="450"/>
      <c r="FFE149" s="450"/>
      <c r="FFF149" s="450"/>
      <c r="FFG149" s="450"/>
      <c r="FFH149" s="450"/>
      <c r="FFI149" s="450"/>
      <c r="FFJ149" s="450"/>
      <c r="FFK149" s="450"/>
      <c r="FFL149" s="450"/>
      <c r="FFM149" s="450"/>
      <c r="FFN149" s="450"/>
      <c r="FFO149" s="450"/>
      <c r="FFP149" s="450"/>
      <c r="FFQ149" s="450"/>
      <c r="FFR149" s="450"/>
      <c r="FFS149" s="450"/>
      <c r="FFT149" s="450"/>
      <c r="FFU149" s="450"/>
      <c r="FFV149" s="450"/>
      <c r="FFW149" s="450"/>
      <c r="FFX149" s="450"/>
      <c r="FFY149" s="450"/>
      <c r="FFZ149" s="450"/>
      <c r="FGA149" s="450"/>
      <c r="FGB149" s="450"/>
      <c r="FGC149" s="450"/>
      <c r="FGD149" s="450"/>
      <c r="FGE149" s="450"/>
      <c r="FGF149" s="450"/>
      <c r="FGG149" s="450"/>
      <c r="FGH149" s="450"/>
      <c r="FGI149" s="450"/>
      <c r="FGJ149" s="450"/>
      <c r="FGK149" s="450"/>
      <c r="FGL149" s="450"/>
      <c r="FGM149" s="450"/>
      <c r="FGN149" s="450"/>
      <c r="FGO149" s="450"/>
      <c r="FGP149" s="450"/>
      <c r="FGQ149" s="450"/>
      <c r="FGR149" s="450"/>
      <c r="FGS149" s="450"/>
      <c r="FGT149" s="450"/>
      <c r="FGU149" s="450"/>
      <c r="FGV149" s="450"/>
      <c r="FGW149" s="450"/>
      <c r="FGX149" s="450"/>
      <c r="FGY149" s="450"/>
      <c r="FGZ149" s="450"/>
      <c r="FHA149" s="450"/>
      <c r="FHB149" s="450"/>
      <c r="FHC149" s="450"/>
      <c r="FHD149" s="450"/>
      <c r="FHE149" s="450"/>
      <c r="FHF149" s="450"/>
      <c r="FHG149" s="450"/>
      <c r="FHH149" s="450"/>
      <c r="FHI149" s="450"/>
      <c r="FHJ149" s="450"/>
      <c r="FHK149" s="450"/>
      <c r="FHL149" s="450"/>
      <c r="FHM149" s="450"/>
      <c r="FHN149" s="450"/>
      <c r="FHO149" s="450"/>
      <c r="FHP149" s="450"/>
      <c r="FHQ149" s="450"/>
      <c r="FHR149" s="450"/>
      <c r="FHS149" s="450"/>
      <c r="FHT149" s="450"/>
      <c r="FHU149" s="450"/>
      <c r="FHV149" s="450"/>
      <c r="FHW149" s="450"/>
      <c r="FHX149" s="450"/>
      <c r="FHY149" s="450"/>
      <c r="FHZ149" s="450"/>
      <c r="FIA149" s="450"/>
      <c r="FIB149" s="450"/>
      <c r="FIC149" s="450"/>
      <c r="FID149" s="450"/>
      <c r="FIE149" s="450"/>
      <c r="FIF149" s="450"/>
      <c r="FIG149" s="450"/>
      <c r="FIH149" s="450"/>
      <c r="FII149" s="450"/>
      <c r="FIJ149" s="450"/>
      <c r="FIK149" s="450"/>
      <c r="FIL149" s="450"/>
      <c r="FIM149" s="450"/>
      <c r="FIN149" s="450"/>
      <c r="FIO149" s="450"/>
      <c r="FIP149" s="450"/>
      <c r="FIQ149" s="450"/>
      <c r="FIR149" s="450"/>
      <c r="FIS149" s="450"/>
      <c r="FIT149" s="450"/>
      <c r="FIU149" s="450"/>
      <c r="FIV149" s="450"/>
      <c r="FIW149" s="450"/>
      <c r="FIX149" s="450"/>
      <c r="FIY149" s="450"/>
      <c r="FIZ149" s="450"/>
      <c r="FJA149" s="450"/>
      <c r="FJB149" s="450"/>
      <c r="FJC149" s="450"/>
      <c r="FJD149" s="450"/>
      <c r="FJE149" s="450"/>
      <c r="FJF149" s="450"/>
      <c r="FJG149" s="450"/>
      <c r="FJH149" s="450"/>
      <c r="FJI149" s="450"/>
      <c r="FJJ149" s="450"/>
      <c r="FJK149" s="450"/>
      <c r="FJL149" s="450"/>
      <c r="FJM149" s="450"/>
      <c r="FJN149" s="450"/>
      <c r="FJO149" s="450"/>
      <c r="FJP149" s="450"/>
      <c r="FJQ149" s="450"/>
      <c r="FJR149" s="450"/>
      <c r="FJS149" s="450"/>
      <c r="FJT149" s="450"/>
      <c r="FJU149" s="450"/>
      <c r="FJV149" s="450"/>
      <c r="FJW149" s="450"/>
      <c r="FJX149" s="450"/>
      <c r="FJY149" s="450"/>
      <c r="FJZ149" s="450"/>
      <c r="FKA149" s="450"/>
      <c r="FKB149" s="450"/>
      <c r="FKC149" s="450"/>
      <c r="FKD149" s="450"/>
      <c r="FKE149" s="450"/>
      <c r="FKF149" s="450"/>
      <c r="FKG149" s="450"/>
      <c r="FKH149" s="450"/>
      <c r="FKI149" s="450"/>
      <c r="FKJ149" s="450"/>
      <c r="FKK149" s="450"/>
      <c r="FKL149" s="450"/>
      <c r="FKM149" s="450"/>
      <c r="FKN149" s="450"/>
      <c r="FKO149" s="450"/>
      <c r="FKP149" s="450"/>
      <c r="FKQ149" s="450"/>
      <c r="FKR149" s="450"/>
      <c r="FKS149" s="450"/>
      <c r="FKT149" s="450"/>
      <c r="FKU149" s="450"/>
      <c r="FKV149" s="450"/>
      <c r="FKW149" s="450"/>
      <c r="FKX149" s="450"/>
      <c r="FKY149" s="450"/>
      <c r="FKZ149" s="450"/>
      <c r="FLA149" s="450"/>
      <c r="FLB149" s="450"/>
      <c r="FLC149" s="450"/>
      <c r="FLD149" s="450"/>
      <c r="FLE149" s="450"/>
      <c r="FLF149" s="450"/>
      <c r="FLG149" s="450"/>
      <c r="FLH149" s="450"/>
      <c r="FLI149" s="450"/>
      <c r="FLJ149" s="450"/>
      <c r="FLK149" s="450"/>
      <c r="FLL149" s="450"/>
      <c r="FLM149" s="450"/>
      <c r="FLN149" s="450"/>
      <c r="FLO149" s="450"/>
      <c r="FLP149" s="450"/>
      <c r="FLQ149" s="450"/>
      <c r="FLR149" s="450"/>
      <c r="FLS149" s="450"/>
      <c r="FLT149" s="450"/>
      <c r="FLU149" s="450"/>
      <c r="FLV149" s="450"/>
      <c r="FLW149" s="450"/>
      <c r="FLX149" s="450"/>
      <c r="FLY149" s="450"/>
      <c r="FLZ149" s="450"/>
      <c r="FMA149" s="450"/>
      <c r="FMB149" s="450"/>
      <c r="FMC149" s="450"/>
      <c r="FMD149" s="450"/>
      <c r="FME149" s="450"/>
      <c r="FMF149" s="450"/>
      <c r="FMG149" s="450"/>
      <c r="FMH149" s="450"/>
      <c r="FMI149" s="450"/>
      <c r="FMJ149" s="450"/>
      <c r="FMK149" s="450"/>
      <c r="FML149" s="450"/>
      <c r="FMM149" s="450"/>
      <c r="FMN149" s="450"/>
      <c r="FMO149" s="450"/>
      <c r="FMP149" s="450"/>
      <c r="FMQ149" s="450"/>
      <c r="FMR149" s="450"/>
      <c r="FMS149" s="450"/>
      <c r="FMT149" s="450"/>
      <c r="FMU149" s="450"/>
      <c r="FMV149" s="450"/>
      <c r="FMW149" s="450"/>
      <c r="FMX149" s="450"/>
      <c r="FMY149" s="450"/>
      <c r="FMZ149" s="450"/>
      <c r="FNA149" s="450"/>
      <c r="FNB149" s="450"/>
      <c r="FNC149" s="450"/>
      <c r="FND149" s="450"/>
      <c r="FNE149" s="450"/>
      <c r="FNF149" s="450"/>
      <c r="FNG149" s="450"/>
      <c r="FNH149" s="450"/>
      <c r="FNI149" s="450"/>
      <c r="FNJ149" s="450"/>
      <c r="FNK149" s="450"/>
      <c r="FNL149" s="450"/>
      <c r="FNM149" s="450"/>
      <c r="FNN149" s="450"/>
      <c r="FNO149" s="450"/>
      <c r="FNP149" s="450"/>
      <c r="FNQ149" s="450"/>
      <c r="FNR149" s="450"/>
      <c r="FNS149" s="450"/>
      <c r="FNT149" s="450"/>
      <c r="FNU149" s="450"/>
      <c r="FNV149" s="450"/>
      <c r="FNW149" s="450"/>
      <c r="FNX149" s="450"/>
      <c r="FNY149" s="450"/>
      <c r="FNZ149" s="450"/>
      <c r="FOA149" s="450"/>
      <c r="FOB149" s="450"/>
      <c r="FOC149" s="450"/>
      <c r="FOD149" s="450"/>
      <c r="FOE149" s="450"/>
      <c r="FOF149" s="450"/>
      <c r="FOG149" s="450"/>
      <c r="FOH149" s="450"/>
      <c r="FOI149" s="450"/>
      <c r="FOJ149" s="450"/>
      <c r="FOK149" s="450"/>
      <c r="FOL149" s="450"/>
      <c r="FOM149" s="450"/>
      <c r="FON149" s="450"/>
      <c r="FOO149" s="450"/>
      <c r="FOP149" s="450"/>
      <c r="FOQ149" s="450"/>
      <c r="FOR149" s="450"/>
      <c r="FOS149" s="450"/>
      <c r="FOT149" s="450"/>
      <c r="FOU149" s="450"/>
      <c r="FOV149" s="450"/>
      <c r="FOW149" s="450"/>
      <c r="FOX149" s="450"/>
      <c r="FOY149" s="450"/>
      <c r="FOZ149" s="450"/>
      <c r="FPA149" s="450"/>
      <c r="FPB149" s="450"/>
      <c r="FPC149" s="450"/>
      <c r="FPD149" s="450"/>
      <c r="FPE149" s="450"/>
      <c r="FPF149" s="450"/>
      <c r="FPG149" s="450"/>
      <c r="FPH149" s="450"/>
      <c r="FPI149" s="450"/>
      <c r="FPJ149" s="450"/>
      <c r="FPK149" s="450"/>
      <c r="FPL149" s="450"/>
      <c r="FPM149" s="450"/>
      <c r="FPN149" s="450"/>
      <c r="FPO149" s="450"/>
      <c r="FPP149" s="450"/>
      <c r="FPQ149" s="450"/>
      <c r="FPR149" s="450"/>
      <c r="FPS149" s="450"/>
      <c r="FPT149" s="450"/>
      <c r="FPU149" s="450"/>
      <c r="FPV149" s="450"/>
      <c r="FPW149" s="450"/>
      <c r="FPX149" s="450"/>
      <c r="FPY149" s="450"/>
      <c r="FPZ149" s="450"/>
      <c r="FQA149" s="450"/>
      <c r="FQB149" s="450"/>
      <c r="FQC149" s="450"/>
      <c r="FQD149" s="450"/>
      <c r="FQE149" s="450"/>
      <c r="FQF149" s="450"/>
      <c r="FQG149" s="450"/>
      <c r="FQH149" s="450"/>
      <c r="FQI149" s="450"/>
      <c r="FQJ149" s="450"/>
      <c r="FQK149" s="450"/>
      <c r="FQL149" s="450"/>
      <c r="FQM149" s="450"/>
      <c r="FQN149" s="450"/>
      <c r="FQO149" s="450"/>
      <c r="FQP149" s="450"/>
      <c r="FQQ149" s="450"/>
      <c r="FQR149" s="450"/>
      <c r="FQS149" s="450"/>
      <c r="FQT149" s="450"/>
      <c r="FQU149" s="450"/>
      <c r="FQV149" s="450"/>
      <c r="FQW149" s="450"/>
      <c r="FQX149" s="450"/>
      <c r="FQY149" s="450"/>
      <c r="FQZ149" s="450"/>
      <c r="FRA149" s="450"/>
      <c r="FRB149" s="450"/>
      <c r="FRC149" s="450"/>
      <c r="FRD149" s="450"/>
      <c r="FRE149" s="450"/>
      <c r="FRF149" s="450"/>
      <c r="FRG149" s="450"/>
      <c r="FRH149" s="450"/>
      <c r="FRI149" s="450"/>
      <c r="FRJ149" s="450"/>
      <c r="FRK149" s="450"/>
      <c r="FRL149" s="450"/>
      <c r="FRM149" s="450"/>
      <c r="FRN149" s="450"/>
      <c r="FRO149" s="450"/>
      <c r="FRP149" s="450"/>
      <c r="FRQ149" s="450"/>
      <c r="FRR149" s="450"/>
      <c r="FRS149" s="450"/>
      <c r="FRT149" s="450"/>
      <c r="FRU149" s="450"/>
      <c r="FRV149" s="450"/>
      <c r="FRW149" s="450"/>
      <c r="FRX149" s="450"/>
      <c r="FRY149" s="450"/>
      <c r="FRZ149" s="450"/>
      <c r="FSA149" s="450"/>
      <c r="FSB149" s="450"/>
      <c r="FSC149" s="450"/>
      <c r="FSD149" s="450"/>
      <c r="FSE149" s="450"/>
      <c r="FSF149" s="450"/>
      <c r="FSG149" s="450"/>
      <c r="FSH149" s="450"/>
      <c r="FSI149" s="450"/>
      <c r="FSJ149" s="450"/>
      <c r="FSK149" s="450"/>
      <c r="FSL149" s="450"/>
      <c r="FSM149" s="450"/>
      <c r="FSN149" s="450"/>
      <c r="FSO149" s="450"/>
      <c r="FSP149" s="450"/>
      <c r="FSQ149" s="450"/>
      <c r="FSR149" s="450"/>
      <c r="FSS149" s="450"/>
      <c r="FST149" s="450"/>
      <c r="FSU149" s="450"/>
      <c r="FSV149" s="450"/>
      <c r="FSW149" s="450"/>
      <c r="FSX149" s="450"/>
      <c r="FSY149" s="450"/>
      <c r="FSZ149" s="450"/>
      <c r="FTA149" s="450"/>
      <c r="FTB149" s="450"/>
      <c r="FTC149" s="450"/>
      <c r="FTD149" s="450"/>
      <c r="FTE149" s="450"/>
      <c r="FTF149" s="450"/>
      <c r="FTG149" s="450"/>
      <c r="FTH149" s="450"/>
      <c r="FTI149" s="450"/>
      <c r="FTJ149" s="450"/>
      <c r="FTK149" s="450"/>
      <c r="FTL149" s="450"/>
      <c r="FTM149" s="450"/>
      <c r="FTN149" s="450"/>
      <c r="FTO149" s="450"/>
      <c r="FTP149" s="450"/>
      <c r="FTQ149" s="450"/>
      <c r="FTR149" s="450"/>
      <c r="FTS149" s="450"/>
      <c r="FTT149" s="450"/>
      <c r="FTU149" s="450"/>
      <c r="FTV149" s="450"/>
      <c r="FTW149" s="450"/>
      <c r="FTX149" s="450"/>
      <c r="FTY149" s="450"/>
      <c r="FTZ149" s="450"/>
      <c r="FUA149" s="450"/>
      <c r="FUB149" s="450"/>
      <c r="FUC149" s="450"/>
      <c r="FUD149" s="450"/>
      <c r="FUE149" s="450"/>
      <c r="FUF149" s="450"/>
      <c r="FUG149" s="450"/>
      <c r="FUH149" s="450"/>
      <c r="FUI149" s="450"/>
      <c r="FUJ149" s="450"/>
      <c r="FUK149" s="450"/>
      <c r="FUL149" s="450"/>
      <c r="FUM149" s="450"/>
      <c r="FUN149" s="450"/>
      <c r="FUO149" s="450"/>
      <c r="FUP149" s="450"/>
      <c r="FUQ149" s="450"/>
      <c r="FUR149" s="450"/>
      <c r="FUS149" s="450"/>
      <c r="FUT149" s="450"/>
      <c r="FUU149" s="450"/>
      <c r="FUV149" s="450"/>
      <c r="FUW149" s="450"/>
      <c r="FUX149" s="450"/>
      <c r="FUY149" s="450"/>
      <c r="FUZ149" s="450"/>
      <c r="FVA149" s="450"/>
      <c r="FVB149" s="450"/>
      <c r="FVC149" s="450"/>
      <c r="FVD149" s="450"/>
      <c r="FVE149" s="450"/>
      <c r="FVF149" s="450"/>
      <c r="FVG149" s="450"/>
      <c r="FVH149" s="450"/>
      <c r="FVI149" s="450"/>
      <c r="FVJ149" s="450"/>
      <c r="FVK149" s="450"/>
      <c r="FVL149" s="450"/>
      <c r="FVM149" s="450"/>
      <c r="FVN149" s="450"/>
      <c r="FVO149" s="450"/>
      <c r="FVP149" s="450"/>
      <c r="FVQ149" s="450"/>
      <c r="FVR149" s="450"/>
      <c r="FVS149" s="450"/>
      <c r="FVT149" s="450"/>
      <c r="FVU149" s="450"/>
      <c r="FVV149" s="450"/>
      <c r="FVW149" s="450"/>
      <c r="FVX149" s="450"/>
      <c r="FVY149" s="450"/>
      <c r="FVZ149" s="450"/>
      <c r="FWA149" s="450"/>
      <c r="FWB149" s="450"/>
      <c r="FWC149" s="450"/>
      <c r="FWD149" s="450"/>
      <c r="FWE149" s="450"/>
      <c r="FWF149" s="450"/>
      <c r="FWG149" s="450"/>
      <c r="FWH149" s="450"/>
      <c r="FWI149" s="450"/>
      <c r="FWJ149" s="450"/>
      <c r="FWK149" s="450"/>
      <c r="FWL149" s="450"/>
      <c r="FWM149" s="450"/>
      <c r="FWN149" s="450"/>
      <c r="FWO149" s="450"/>
      <c r="FWP149" s="450"/>
      <c r="FWQ149" s="450"/>
      <c r="FWR149" s="450"/>
      <c r="FWS149" s="450"/>
      <c r="FWT149" s="450"/>
      <c r="FWU149" s="450"/>
      <c r="FWV149" s="450"/>
      <c r="FWW149" s="450"/>
      <c r="FWX149" s="450"/>
      <c r="FWY149" s="450"/>
      <c r="FWZ149" s="450"/>
      <c r="FXA149" s="450"/>
      <c r="FXB149" s="450"/>
      <c r="FXC149" s="450"/>
      <c r="FXD149" s="450"/>
      <c r="FXE149" s="450"/>
      <c r="FXF149" s="450"/>
      <c r="FXG149" s="450"/>
      <c r="FXH149" s="450"/>
      <c r="FXI149" s="450"/>
      <c r="FXJ149" s="450"/>
      <c r="FXK149" s="450"/>
      <c r="FXL149" s="450"/>
      <c r="FXM149" s="450"/>
      <c r="FXN149" s="450"/>
      <c r="FXO149" s="450"/>
      <c r="FXP149" s="450"/>
      <c r="FXQ149" s="450"/>
      <c r="FXR149" s="450"/>
      <c r="FXS149" s="450"/>
      <c r="FXT149" s="450"/>
      <c r="FXU149" s="450"/>
      <c r="FXV149" s="450"/>
      <c r="FXW149" s="450"/>
      <c r="FXX149" s="450"/>
      <c r="FXY149" s="450"/>
      <c r="FXZ149" s="450"/>
      <c r="FYA149" s="450"/>
      <c r="FYB149" s="450"/>
      <c r="FYC149" s="450"/>
      <c r="FYD149" s="450"/>
      <c r="FYE149" s="450"/>
      <c r="FYF149" s="450"/>
      <c r="FYG149" s="450"/>
      <c r="FYH149" s="450"/>
      <c r="FYI149" s="450"/>
      <c r="FYJ149" s="450"/>
      <c r="FYK149" s="450"/>
      <c r="FYL149" s="450"/>
      <c r="FYM149" s="450"/>
      <c r="FYN149" s="450"/>
      <c r="FYO149" s="450"/>
      <c r="FYP149" s="450"/>
      <c r="FYQ149" s="450"/>
      <c r="FYR149" s="450"/>
      <c r="FYS149" s="450"/>
      <c r="FYT149" s="450"/>
      <c r="FYU149" s="450"/>
      <c r="FYV149" s="450"/>
      <c r="FYW149" s="450"/>
      <c r="FYX149" s="450"/>
      <c r="FYY149" s="450"/>
      <c r="FYZ149" s="450"/>
      <c r="FZA149" s="450"/>
      <c r="FZB149" s="450"/>
      <c r="FZC149" s="450"/>
      <c r="FZD149" s="450"/>
      <c r="FZE149" s="450"/>
      <c r="FZF149" s="450"/>
      <c r="FZG149" s="450"/>
      <c r="FZH149" s="450"/>
      <c r="FZI149" s="450"/>
      <c r="FZJ149" s="450"/>
      <c r="FZK149" s="450"/>
      <c r="FZL149" s="450"/>
      <c r="FZM149" s="450"/>
      <c r="FZN149" s="450"/>
      <c r="FZO149" s="450"/>
      <c r="FZP149" s="450"/>
      <c r="FZQ149" s="450"/>
      <c r="FZR149" s="450"/>
      <c r="FZS149" s="450"/>
      <c r="FZT149" s="450"/>
      <c r="FZU149" s="450"/>
      <c r="FZV149" s="450"/>
      <c r="FZW149" s="450"/>
      <c r="FZX149" s="450"/>
      <c r="FZY149" s="450"/>
      <c r="FZZ149" s="450"/>
      <c r="GAA149" s="450"/>
      <c r="GAB149" s="450"/>
      <c r="GAC149" s="450"/>
      <c r="GAD149" s="450"/>
      <c r="GAE149" s="450"/>
      <c r="GAF149" s="450"/>
      <c r="GAG149" s="450"/>
      <c r="GAH149" s="450"/>
      <c r="GAI149" s="450"/>
      <c r="GAJ149" s="450"/>
      <c r="GAK149" s="450"/>
      <c r="GAL149" s="450"/>
      <c r="GAM149" s="450"/>
      <c r="GAN149" s="450"/>
      <c r="GAO149" s="450"/>
      <c r="GAP149" s="450"/>
      <c r="GAQ149" s="450"/>
      <c r="GAR149" s="450"/>
      <c r="GAS149" s="450"/>
      <c r="GAT149" s="450"/>
      <c r="GAU149" s="450"/>
      <c r="GAV149" s="450"/>
      <c r="GAW149" s="450"/>
      <c r="GAX149" s="450"/>
      <c r="GAY149" s="450"/>
      <c r="GAZ149" s="450"/>
      <c r="GBA149" s="450"/>
      <c r="GBB149" s="450"/>
      <c r="GBC149" s="450"/>
      <c r="GBD149" s="450"/>
      <c r="GBE149" s="450"/>
      <c r="GBF149" s="450"/>
      <c r="GBG149" s="450"/>
      <c r="GBH149" s="450"/>
      <c r="GBI149" s="450"/>
      <c r="GBJ149" s="450"/>
      <c r="GBK149" s="450"/>
      <c r="GBL149" s="450"/>
      <c r="GBM149" s="450"/>
      <c r="GBN149" s="450"/>
      <c r="GBO149" s="450"/>
      <c r="GBP149" s="450"/>
      <c r="GBQ149" s="450"/>
      <c r="GBR149" s="450"/>
      <c r="GBS149" s="450"/>
      <c r="GBT149" s="450"/>
      <c r="GBU149" s="450"/>
      <c r="GBV149" s="450"/>
      <c r="GBW149" s="450"/>
      <c r="GBX149" s="450"/>
      <c r="GBY149" s="450"/>
      <c r="GBZ149" s="450"/>
      <c r="GCA149" s="450"/>
      <c r="GCB149" s="450"/>
      <c r="GCC149" s="450"/>
      <c r="GCD149" s="450"/>
      <c r="GCE149" s="450"/>
      <c r="GCF149" s="450"/>
      <c r="GCG149" s="450"/>
      <c r="GCH149" s="450"/>
      <c r="GCI149" s="450"/>
      <c r="GCJ149" s="450"/>
      <c r="GCK149" s="450"/>
      <c r="GCL149" s="450"/>
      <c r="GCM149" s="450"/>
      <c r="GCN149" s="450"/>
      <c r="GCO149" s="450"/>
      <c r="GCP149" s="450"/>
      <c r="GCQ149" s="450"/>
      <c r="GCR149" s="450"/>
      <c r="GCS149" s="450"/>
      <c r="GCT149" s="450"/>
      <c r="GCU149" s="450"/>
      <c r="GCV149" s="450"/>
      <c r="GCW149" s="450"/>
      <c r="GCX149" s="450"/>
      <c r="GCY149" s="450"/>
      <c r="GCZ149" s="450"/>
      <c r="GDA149" s="450"/>
      <c r="GDB149" s="450"/>
      <c r="GDC149" s="450"/>
      <c r="GDD149" s="450"/>
      <c r="GDE149" s="450"/>
      <c r="GDF149" s="450"/>
      <c r="GDG149" s="450"/>
      <c r="GDH149" s="450"/>
      <c r="GDI149" s="450"/>
      <c r="GDJ149" s="450"/>
      <c r="GDK149" s="450"/>
      <c r="GDL149" s="450"/>
      <c r="GDM149" s="450"/>
      <c r="GDN149" s="450"/>
      <c r="GDO149" s="450"/>
      <c r="GDP149" s="450"/>
      <c r="GDQ149" s="450"/>
      <c r="GDR149" s="450"/>
      <c r="GDS149" s="450"/>
      <c r="GDT149" s="450"/>
      <c r="GDU149" s="450"/>
      <c r="GDV149" s="450"/>
      <c r="GDW149" s="450"/>
      <c r="GDX149" s="450"/>
      <c r="GDY149" s="450"/>
      <c r="GDZ149" s="450"/>
      <c r="GEA149" s="450"/>
      <c r="GEB149" s="450"/>
      <c r="GEC149" s="450"/>
      <c r="GED149" s="450"/>
      <c r="GEE149" s="450"/>
      <c r="GEF149" s="450"/>
      <c r="GEG149" s="450"/>
      <c r="GEH149" s="450"/>
      <c r="GEI149" s="450"/>
      <c r="GEJ149" s="450"/>
      <c r="GEK149" s="450"/>
      <c r="GEL149" s="450"/>
      <c r="GEM149" s="450"/>
      <c r="GEN149" s="450"/>
      <c r="GEO149" s="450"/>
      <c r="GEP149" s="450"/>
      <c r="GEQ149" s="450"/>
      <c r="GER149" s="450"/>
      <c r="GES149" s="450"/>
      <c r="GET149" s="450"/>
      <c r="GEU149" s="450"/>
      <c r="GEV149" s="450"/>
      <c r="GEW149" s="450"/>
      <c r="GEX149" s="450"/>
      <c r="GEY149" s="450"/>
      <c r="GEZ149" s="450"/>
      <c r="GFA149" s="450"/>
      <c r="GFB149" s="450"/>
      <c r="GFC149" s="450"/>
      <c r="GFD149" s="450"/>
      <c r="GFE149" s="450"/>
      <c r="GFF149" s="450"/>
      <c r="GFG149" s="450"/>
      <c r="GFH149" s="450"/>
      <c r="GFI149" s="450"/>
      <c r="GFJ149" s="450"/>
      <c r="GFK149" s="450"/>
      <c r="GFL149" s="450"/>
      <c r="GFM149" s="450"/>
      <c r="GFN149" s="450"/>
      <c r="GFO149" s="450"/>
      <c r="GFP149" s="450"/>
      <c r="GFQ149" s="450"/>
      <c r="GFR149" s="450"/>
      <c r="GFS149" s="450"/>
      <c r="GFT149" s="450"/>
      <c r="GFU149" s="450"/>
      <c r="GFV149" s="450"/>
      <c r="GFW149" s="450"/>
      <c r="GFX149" s="450"/>
      <c r="GFY149" s="450"/>
      <c r="GFZ149" s="450"/>
      <c r="GGA149" s="450"/>
      <c r="GGB149" s="450"/>
      <c r="GGC149" s="450"/>
      <c r="GGD149" s="450"/>
      <c r="GGE149" s="450"/>
      <c r="GGF149" s="450"/>
      <c r="GGG149" s="450"/>
      <c r="GGH149" s="450"/>
      <c r="GGI149" s="450"/>
      <c r="GGJ149" s="450"/>
      <c r="GGK149" s="450"/>
      <c r="GGL149" s="450"/>
      <c r="GGM149" s="450"/>
      <c r="GGN149" s="450"/>
      <c r="GGO149" s="450"/>
      <c r="GGP149" s="450"/>
      <c r="GGQ149" s="450"/>
      <c r="GGR149" s="450"/>
      <c r="GGS149" s="450"/>
      <c r="GGT149" s="450"/>
      <c r="GGU149" s="450"/>
      <c r="GGV149" s="450"/>
      <c r="GGW149" s="450"/>
      <c r="GGX149" s="450"/>
      <c r="GGY149" s="450"/>
      <c r="GGZ149" s="450"/>
      <c r="GHA149" s="450"/>
      <c r="GHB149" s="450"/>
      <c r="GHC149" s="450"/>
      <c r="GHD149" s="450"/>
      <c r="GHE149" s="450"/>
      <c r="GHF149" s="450"/>
      <c r="GHG149" s="450"/>
      <c r="GHH149" s="450"/>
      <c r="GHI149" s="450"/>
      <c r="GHJ149" s="450"/>
      <c r="GHK149" s="450"/>
      <c r="GHL149" s="450"/>
      <c r="GHM149" s="450"/>
      <c r="GHN149" s="450"/>
      <c r="GHO149" s="450"/>
      <c r="GHP149" s="450"/>
      <c r="GHQ149" s="450"/>
      <c r="GHR149" s="450"/>
      <c r="GHS149" s="450"/>
      <c r="GHT149" s="450"/>
      <c r="GHU149" s="450"/>
      <c r="GHV149" s="450"/>
      <c r="GHW149" s="450"/>
      <c r="GHX149" s="450"/>
      <c r="GHY149" s="450"/>
      <c r="GHZ149" s="450"/>
      <c r="GIA149" s="450"/>
      <c r="GIB149" s="450"/>
      <c r="GIC149" s="450"/>
      <c r="GID149" s="450"/>
      <c r="GIE149" s="450"/>
      <c r="GIF149" s="450"/>
      <c r="GIG149" s="450"/>
      <c r="GIH149" s="450"/>
      <c r="GII149" s="450"/>
      <c r="GIJ149" s="450"/>
      <c r="GIK149" s="450"/>
      <c r="GIL149" s="450"/>
      <c r="GIM149" s="450"/>
      <c r="GIN149" s="450"/>
      <c r="GIO149" s="450"/>
      <c r="GIP149" s="450"/>
      <c r="GIQ149" s="450"/>
      <c r="GIR149" s="450"/>
      <c r="GIS149" s="450"/>
      <c r="GIT149" s="450"/>
      <c r="GIU149" s="450"/>
      <c r="GIV149" s="450"/>
      <c r="GIW149" s="450"/>
      <c r="GIX149" s="450"/>
      <c r="GIY149" s="450"/>
      <c r="GIZ149" s="450"/>
      <c r="GJA149" s="450"/>
      <c r="GJB149" s="450"/>
      <c r="GJC149" s="450"/>
      <c r="GJD149" s="450"/>
      <c r="GJE149" s="450"/>
      <c r="GJF149" s="450"/>
      <c r="GJG149" s="450"/>
      <c r="GJH149" s="450"/>
      <c r="GJI149" s="450"/>
      <c r="GJJ149" s="450"/>
      <c r="GJK149" s="450"/>
      <c r="GJL149" s="450"/>
      <c r="GJM149" s="450"/>
      <c r="GJN149" s="450"/>
      <c r="GJO149" s="450"/>
      <c r="GJP149" s="450"/>
      <c r="GJQ149" s="450"/>
      <c r="GJR149" s="450"/>
      <c r="GJS149" s="450"/>
      <c r="GJT149" s="450"/>
      <c r="GJU149" s="450"/>
      <c r="GJV149" s="450"/>
      <c r="GJW149" s="450"/>
      <c r="GJX149" s="450"/>
      <c r="GJY149" s="450"/>
      <c r="GJZ149" s="450"/>
      <c r="GKA149" s="450"/>
      <c r="GKB149" s="450"/>
      <c r="GKC149" s="450"/>
      <c r="GKD149" s="450"/>
      <c r="GKE149" s="450"/>
      <c r="GKF149" s="450"/>
      <c r="GKG149" s="450"/>
      <c r="GKH149" s="450"/>
      <c r="GKI149" s="450"/>
      <c r="GKJ149" s="450"/>
      <c r="GKK149" s="450"/>
      <c r="GKL149" s="450"/>
      <c r="GKM149" s="450"/>
      <c r="GKN149" s="450"/>
      <c r="GKO149" s="450"/>
      <c r="GKP149" s="450"/>
      <c r="GKQ149" s="450"/>
      <c r="GKR149" s="450"/>
      <c r="GKS149" s="450"/>
      <c r="GKT149" s="450"/>
      <c r="GKU149" s="450"/>
      <c r="GKV149" s="450"/>
      <c r="GKW149" s="450"/>
      <c r="GKX149" s="450"/>
      <c r="GKY149" s="450"/>
      <c r="GKZ149" s="450"/>
      <c r="GLA149" s="450"/>
      <c r="GLB149" s="450"/>
      <c r="GLC149" s="450"/>
      <c r="GLD149" s="450"/>
      <c r="GLE149" s="450"/>
      <c r="GLF149" s="450"/>
      <c r="GLG149" s="450"/>
      <c r="GLH149" s="450"/>
      <c r="GLI149" s="450"/>
      <c r="GLJ149" s="450"/>
      <c r="GLK149" s="450"/>
      <c r="GLL149" s="450"/>
      <c r="GLM149" s="450"/>
      <c r="GLN149" s="450"/>
      <c r="GLO149" s="450"/>
      <c r="GLP149" s="450"/>
      <c r="GLQ149" s="450"/>
      <c r="GLR149" s="450"/>
      <c r="GLS149" s="450"/>
      <c r="GLT149" s="450"/>
      <c r="GLU149" s="450"/>
      <c r="GLV149" s="450"/>
      <c r="GLW149" s="450"/>
      <c r="GLX149" s="450"/>
      <c r="GLY149" s="450"/>
      <c r="GLZ149" s="450"/>
      <c r="GMA149" s="450"/>
      <c r="GMB149" s="450"/>
      <c r="GMC149" s="450"/>
      <c r="GMD149" s="450"/>
      <c r="GME149" s="450"/>
      <c r="GMF149" s="450"/>
      <c r="GMG149" s="450"/>
      <c r="GMH149" s="450"/>
      <c r="GMI149" s="450"/>
      <c r="GMJ149" s="450"/>
      <c r="GMK149" s="450"/>
      <c r="GML149" s="450"/>
      <c r="GMM149" s="450"/>
      <c r="GMN149" s="450"/>
      <c r="GMO149" s="450"/>
      <c r="GMP149" s="450"/>
      <c r="GMQ149" s="450"/>
      <c r="GMR149" s="450"/>
      <c r="GMS149" s="450"/>
      <c r="GMT149" s="450"/>
      <c r="GMU149" s="450"/>
      <c r="GMV149" s="450"/>
      <c r="GMW149" s="450"/>
      <c r="GMX149" s="450"/>
      <c r="GMY149" s="450"/>
      <c r="GMZ149" s="450"/>
      <c r="GNA149" s="450"/>
      <c r="GNB149" s="450"/>
      <c r="GNC149" s="450"/>
      <c r="GND149" s="450"/>
      <c r="GNE149" s="450"/>
      <c r="GNF149" s="450"/>
      <c r="GNG149" s="450"/>
      <c r="GNH149" s="450"/>
      <c r="GNI149" s="450"/>
      <c r="GNJ149" s="450"/>
      <c r="GNK149" s="450"/>
      <c r="GNL149" s="450"/>
      <c r="GNM149" s="450"/>
      <c r="GNN149" s="450"/>
      <c r="GNO149" s="450"/>
      <c r="GNP149" s="450"/>
      <c r="GNQ149" s="450"/>
      <c r="GNR149" s="450"/>
      <c r="GNS149" s="450"/>
      <c r="GNT149" s="450"/>
      <c r="GNU149" s="450"/>
      <c r="GNV149" s="450"/>
      <c r="GNW149" s="450"/>
      <c r="GNX149" s="450"/>
      <c r="GNY149" s="450"/>
      <c r="GNZ149" s="450"/>
      <c r="GOA149" s="450"/>
      <c r="GOB149" s="450"/>
      <c r="GOC149" s="450"/>
      <c r="GOD149" s="450"/>
      <c r="GOE149" s="450"/>
      <c r="GOF149" s="450"/>
      <c r="GOG149" s="450"/>
      <c r="GOH149" s="450"/>
      <c r="GOI149" s="450"/>
      <c r="GOJ149" s="450"/>
      <c r="GOK149" s="450"/>
      <c r="GOL149" s="450"/>
      <c r="GOM149" s="450"/>
      <c r="GON149" s="450"/>
      <c r="GOO149" s="450"/>
      <c r="GOP149" s="450"/>
      <c r="GOQ149" s="450"/>
      <c r="GOR149" s="450"/>
      <c r="GOS149" s="450"/>
      <c r="GOT149" s="450"/>
      <c r="GOU149" s="450"/>
      <c r="GOV149" s="450"/>
      <c r="GOW149" s="450"/>
      <c r="GOX149" s="450"/>
      <c r="GOY149" s="450"/>
      <c r="GOZ149" s="450"/>
      <c r="GPA149" s="450"/>
      <c r="GPB149" s="450"/>
      <c r="GPC149" s="450"/>
      <c r="GPD149" s="450"/>
      <c r="GPE149" s="450"/>
      <c r="GPF149" s="450"/>
      <c r="GPG149" s="450"/>
      <c r="GPH149" s="450"/>
      <c r="GPI149" s="450"/>
      <c r="GPJ149" s="450"/>
      <c r="GPK149" s="450"/>
      <c r="GPL149" s="450"/>
      <c r="GPM149" s="450"/>
      <c r="GPN149" s="450"/>
      <c r="GPO149" s="450"/>
      <c r="GPP149" s="450"/>
      <c r="GPQ149" s="450"/>
      <c r="GPR149" s="450"/>
      <c r="GPS149" s="450"/>
      <c r="GPT149" s="450"/>
      <c r="GPU149" s="450"/>
      <c r="GPV149" s="450"/>
      <c r="GPW149" s="450"/>
      <c r="GPX149" s="450"/>
      <c r="GPY149" s="450"/>
      <c r="GPZ149" s="450"/>
      <c r="GQA149" s="450"/>
      <c r="GQB149" s="450"/>
      <c r="GQC149" s="450"/>
      <c r="GQD149" s="450"/>
      <c r="GQE149" s="450"/>
      <c r="GQF149" s="450"/>
      <c r="GQG149" s="450"/>
      <c r="GQH149" s="450"/>
      <c r="GQI149" s="450"/>
      <c r="GQJ149" s="450"/>
      <c r="GQK149" s="450"/>
      <c r="GQL149" s="450"/>
      <c r="GQM149" s="450"/>
      <c r="GQN149" s="450"/>
      <c r="GQO149" s="450"/>
      <c r="GQP149" s="450"/>
      <c r="GQQ149" s="450"/>
      <c r="GQR149" s="450"/>
      <c r="GQS149" s="450"/>
      <c r="GQT149" s="450"/>
      <c r="GQU149" s="450"/>
      <c r="GQV149" s="450"/>
      <c r="GQW149" s="450"/>
      <c r="GQX149" s="450"/>
      <c r="GQY149" s="450"/>
      <c r="GQZ149" s="450"/>
      <c r="GRA149" s="450"/>
      <c r="GRB149" s="450"/>
      <c r="GRC149" s="450"/>
      <c r="GRD149" s="450"/>
      <c r="GRE149" s="450"/>
      <c r="GRF149" s="450"/>
      <c r="GRG149" s="450"/>
      <c r="GRH149" s="450"/>
      <c r="GRI149" s="450"/>
      <c r="GRJ149" s="450"/>
      <c r="GRK149" s="450"/>
      <c r="GRL149" s="450"/>
      <c r="GRM149" s="450"/>
      <c r="GRN149" s="450"/>
      <c r="GRO149" s="450"/>
      <c r="GRP149" s="450"/>
      <c r="GRQ149" s="450"/>
      <c r="GRR149" s="450"/>
      <c r="GRS149" s="450"/>
      <c r="GRT149" s="450"/>
      <c r="GRU149" s="450"/>
      <c r="GRV149" s="450"/>
      <c r="GRW149" s="450"/>
      <c r="GRX149" s="450"/>
      <c r="GRY149" s="450"/>
      <c r="GRZ149" s="450"/>
      <c r="GSA149" s="450"/>
      <c r="GSB149" s="450"/>
      <c r="GSC149" s="450"/>
      <c r="GSD149" s="450"/>
      <c r="GSE149" s="450"/>
      <c r="GSF149" s="450"/>
      <c r="GSG149" s="450"/>
      <c r="GSH149" s="450"/>
      <c r="GSI149" s="450"/>
      <c r="GSJ149" s="450"/>
      <c r="GSK149" s="450"/>
      <c r="GSL149" s="450"/>
      <c r="GSM149" s="450"/>
      <c r="GSN149" s="450"/>
      <c r="GSO149" s="450"/>
      <c r="GSP149" s="450"/>
      <c r="GSQ149" s="450"/>
      <c r="GSR149" s="450"/>
      <c r="GSS149" s="450"/>
      <c r="GST149" s="450"/>
      <c r="GSU149" s="450"/>
      <c r="GSV149" s="450"/>
      <c r="GSW149" s="450"/>
      <c r="GSX149" s="450"/>
      <c r="GSY149" s="450"/>
      <c r="GSZ149" s="450"/>
      <c r="GTA149" s="450"/>
      <c r="GTB149" s="450"/>
      <c r="GTC149" s="450"/>
      <c r="GTD149" s="450"/>
      <c r="GTE149" s="450"/>
      <c r="GTF149" s="450"/>
      <c r="GTG149" s="450"/>
      <c r="GTH149" s="450"/>
      <c r="GTI149" s="450"/>
      <c r="GTJ149" s="450"/>
      <c r="GTK149" s="450"/>
      <c r="GTL149" s="450"/>
      <c r="GTM149" s="450"/>
      <c r="GTN149" s="450"/>
      <c r="GTO149" s="450"/>
      <c r="GTP149" s="450"/>
      <c r="GTQ149" s="450"/>
      <c r="GTR149" s="450"/>
      <c r="GTS149" s="450"/>
      <c r="GTT149" s="450"/>
      <c r="GTU149" s="450"/>
      <c r="GTV149" s="450"/>
      <c r="GTW149" s="450"/>
      <c r="GTX149" s="450"/>
      <c r="GTY149" s="450"/>
      <c r="GTZ149" s="450"/>
      <c r="GUA149" s="450"/>
      <c r="GUB149" s="450"/>
      <c r="GUC149" s="450"/>
      <c r="GUD149" s="450"/>
      <c r="GUE149" s="450"/>
      <c r="GUF149" s="450"/>
      <c r="GUG149" s="450"/>
      <c r="GUH149" s="450"/>
      <c r="GUI149" s="450"/>
      <c r="GUJ149" s="450"/>
      <c r="GUK149" s="450"/>
      <c r="GUL149" s="450"/>
      <c r="GUM149" s="450"/>
      <c r="GUN149" s="450"/>
      <c r="GUO149" s="450"/>
      <c r="GUP149" s="450"/>
      <c r="GUQ149" s="450"/>
      <c r="GUR149" s="450"/>
      <c r="GUS149" s="450"/>
      <c r="GUT149" s="450"/>
      <c r="GUU149" s="450"/>
      <c r="GUV149" s="450"/>
      <c r="GUW149" s="450"/>
      <c r="GUX149" s="450"/>
      <c r="GUY149" s="450"/>
      <c r="GUZ149" s="450"/>
      <c r="GVA149" s="450"/>
      <c r="GVB149" s="450"/>
      <c r="GVC149" s="450"/>
      <c r="GVD149" s="450"/>
      <c r="GVE149" s="450"/>
      <c r="GVF149" s="450"/>
      <c r="GVG149" s="450"/>
      <c r="GVH149" s="450"/>
      <c r="GVI149" s="450"/>
      <c r="GVJ149" s="450"/>
      <c r="GVK149" s="450"/>
      <c r="GVL149" s="450"/>
      <c r="GVM149" s="450"/>
      <c r="GVN149" s="450"/>
      <c r="GVO149" s="450"/>
      <c r="GVP149" s="450"/>
      <c r="GVQ149" s="450"/>
      <c r="GVR149" s="450"/>
      <c r="GVS149" s="450"/>
      <c r="GVT149" s="450"/>
      <c r="GVU149" s="450"/>
      <c r="GVV149" s="450"/>
      <c r="GVW149" s="450"/>
      <c r="GVX149" s="450"/>
      <c r="GVY149" s="450"/>
      <c r="GVZ149" s="450"/>
      <c r="GWA149" s="450"/>
      <c r="GWB149" s="450"/>
      <c r="GWC149" s="450"/>
      <c r="GWD149" s="450"/>
      <c r="GWE149" s="450"/>
      <c r="GWF149" s="450"/>
      <c r="GWG149" s="450"/>
      <c r="GWH149" s="450"/>
      <c r="GWI149" s="450"/>
      <c r="GWJ149" s="450"/>
      <c r="GWK149" s="450"/>
      <c r="GWL149" s="450"/>
      <c r="GWM149" s="450"/>
      <c r="GWN149" s="450"/>
      <c r="GWO149" s="450"/>
      <c r="GWP149" s="450"/>
      <c r="GWQ149" s="450"/>
      <c r="GWR149" s="450"/>
      <c r="GWS149" s="450"/>
      <c r="GWT149" s="450"/>
      <c r="GWU149" s="450"/>
      <c r="GWV149" s="450"/>
      <c r="GWW149" s="450"/>
      <c r="GWX149" s="450"/>
      <c r="GWY149" s="450"/>
      <c r="GWZ149" s="450"/>
      <c r="GXA149" s="450"/>
      <c r="GXB149" s="450"/>
      <c r="GXC149" s="450"/>
      <c r="GXD149" s="450"/>
      <c r="GXE149" s="450"/>
      <c r="GXF149" s="450"/>
      <c r="GXG149" s="450"/>
      <c r="GXH149" s="450"/>
      <c r="GXI149" s="450"/>
      <c r="GXJ149" s="450"/>
      <c r="GXK149" s="450"/>
      <c r="GXL149" s="450"/>
      <c r="GXM149" s="450"/>
      <c r="GXN149" s="450"/>
      <c r="GXO149" s="450"/>
      <c r="GXP149" s="450"/>
      <c r="GXQ149" s="450"/>
      <c r="GXR149" s="450"/>
      <c r="GXS149" s="450"/>
      <c r="GXT149" s="450"/>
      <c r="GXU149" s="450"/>
      <c r="GXV149" s="450"/>
      <c r="GXW149" s="450"/>
      <c r="GXX149" s="450"/>
      <c r="GXY149" s="450"/>
      <c r="GXZ149" s="450"/>
      <c r="GYA149" s="450"/>
      <c r="GYB149" s="450"/>
      <c r="GYC149" s="450"/>
      <c r="GYD149" s="450"/>
      <c r="GYE149" s="450"/>
      <c r="GYF149" s="450"/>
      <c r="GYG149" s="450"/>
      <c r="GYH149" s="450"/>
      <c r="GYI149" s="450"/>
      <c r="GYJ149" s="450"/>
      <c r="GYK149" s="450"/>
      <c r="GYL149" s="450"/>
      <c r="GYM149" s="450"/>
      <c r="GYN149" s="450"/>
      <c r="GYO149" s="450"/>
      <c r="GYP149" s="450"/>
      <c r="GYQ149" s="450"/>
      <c r="GYR149" s="450"/>
      <c r="GYS149" s="450"/>
      <c r="GYT149" s="450"/>
      <c r="GYU149" s="450"/>
      <c r="GYV149" s="450"/>
      <c r="GYW149" s="450"/>
      <c r="GYX149" s="450"/>
      <c r="GYY149" s="450"/>
      <c r="GYZ149" s="450"/>
      <c r="GZA149" s="450"/>
      <c r="GZB149" s="450"/>
      <c r="GZC149" s="450"/>
      <c r="GZD149" s="450"/>
      <c r="GZE149" s="450"/>
      <c r="GZF149" s="450"/>
      <c r="GZG149" s="450"/>
      <c r="GZH149" s="450"/>
      <c r="GZI149" s="450"/>
      <c r="GZJ149" s="450"/>
      <c r="GZK149" s="450"/>
      <c r="GZL149" s="450"/>
      <c r="GZM149" s="450"/>
      <c r="GZN149" s="450"/>
      <c r="GZO149" s="450"/>
      <c r="GZP149" s="450"/>
      <c r="GZQ149" s="450"/>
      <c r="GZR149" s="450"/>
      <c r="GZS149" s="450"/>
      <c r="GZT149" s="450"/>
      <c r="GZU149" s="450"/>
      <c r="GZV149" s="450"/>
      <c r="GZW149" s="450"/>
      <c r="GZX149" s="450"/>
      <c r="GZY149" s="450"/>
      <c r="GZZ149" s="450"/>
      <c r="HAA149" s="450"/>
      <c r="HAB149" s="450"/>
      <c r="HAC149" s="450"/>
      <c r="HAD149" s="450"/>
      <c r="HAE149" s="450"/>
      <c r="HAF149" s="450"/>
      <c r="HAG149" s="450"/>
      <c r="HAH149" s="450"/>
      <c r="HAI149" s="450"/>
      <c r="HAJ149" s="450"/>
      <c r="HAK149" s="450"/>
      <c r="HAL149" s="450"/>
      <c r="HAM149" s="450"/>
      <c r="HAN149" s="450"/>
      <c r="HAO149" s="450"/>
      <c r="HAP149" s="450"/>
      <c r="HAQ149" s="450"/>
      <c r="HAR149" s="450"/>
      <c r="HAS149" s="450"/>
      <c r="HAT149" s="450"/>
      <c r="HAU149" s="450"/>
      <c r="HAV149" s="450"/>
      <c r="HAW149" s="450"/>
      <c r="HAX149" s="450"/>
      <c r="HAY149" s="450"/>
      <c r="HAZ149" s="450"/>
      <c r="HBA149" s="450"/>
      <c r="HBB149" s="450"/>
      <c r="HBC149" s="450"/>
      <c r="HBD149" s="450"/>
      <c r="HBE149" s="450"/>
      <c r="HBF149" s="450"/>
      <c r="HBG149" s="450"/>
      <c r="HBH149" s="450"/>
      <c r="HBI149" s="450"/>
      <c r="HBJ149" s="450"/>
      <c r="HBK149" s="450"/>
      <c r="HBL149" s="450"/>
      <c r="HBM149" s="450"/>
      <c r="HBN149" s="450"/>
      <c r="HBO149" s="450"/>
      <c r="HBP149" s="450"/>
      <c r="HBQ149" s="450"/>
      <c r="HBR149" s="450"/>
      <c r="HBS149" s="450"/>
      <c r="HBT149" s="450"/>
      <c r="HBU149" s="450"/>
      <c r="HBV149" s="450"/>
      <c r="HBW149" s="450"/>
      <c r="HBX149" s="450"/>
      <c r="HBY149" s="450"/>
      <c r="HBZ149" s="450"/>
      <c r="HCA149" s="450"/>
      <c r="HCB149" s="450"/>
      <c r="HCC149" s="450"/>
      <c r="HCD149" s="450"/>
      <c r="HCE149" s="450"/>
      <c r="HCF149" s="450"/>
      <c r="HCG149" s="450"/>
      <c r="HCH149" s="450"/>
      <c r="HCI149" s="450"/>
      <c r="HCJ149" s="450"/>
      <c r="HCK149" s="450"/>
      <c r="HCL149" s="450"/>
      <c r="HCM149" s="450"/>
      <c r="HCN149" s="450"/>
      <c r="HCO149" s="450"/>
      <c r="HCP149" s="450"/>
      <c r="HCQ149" s="450"/>
      <c r="HCR149" s="450"/>
      <c r="HCS149" s="450"/>
      <c r="HCT149" s="450"/>
      <c r="HCU149" s="450"/>
      <c r="HCV149" s="450"/>
      <c r="HCW149" s="450"/>
      <c r="HCX149" s="450"/>
      <c r="HCY149" s="450"/>
      <c r="HCZ149" s="450"/>
      <c r="HDA149" s="450"/>
      <c r="HDB149" s="450"/>
      <c r="HDC149" s="450"/>
      <c r="HDD149" s="450"/>
      <c r="HDE149" s="450"/>
      <c r="HDF149" s="450"/>
      <c r="HDG149" s="450"/>
      <c r="HDH149" s="450"/>
      <c r="HDI149" s="450"/>
      <c r="HDJ149" s="450"/>
      <c r="HDK149" s="450"/>
      <c r="HDL149" s="450"/>
      <c r="HDM149" s="450"/>
      <c r="HDN149" s="450"/>
      <c r="HDO149" s="450"/>
      <c r="HDP149" s="450"/>
      <c r="HDQ149" s="450"/>
      <c r="HDR149" s="450"/>
      <c r="HDS149" s="450"/>
      <c r="HDT149" s="450"/>
      <c r="HDU149" s="450"/>
      <c r="HDV149" s="450"/>
      <c r="HDW149" s="450"/>
      <c r="HDX149" s="450"/>
      <c r="HDY149" s="450"/>
      <c r="HDZ149" s="450"/>
      <c r="HEA149" s="450"/>
      <c r="HEB149" s="450"/>
      <c r="HEC149" s="450"/>
      <c r="HED149" s="450"/>
      <c r="HEE149" s="450"/>
      <c r="HEF149" s="450"/>
      <c r="HEG149" s="450"/>
      <c r="HEH149" s="450"/>
      <c r="HEI149" s="450"/>
      <c r="HEJ149" s="450"/>
      <c r="HEK149" s="450"/>
      <c r="HEL149" s="450"/>
      <c r="HEM149" s="450"/>
      <c r="HEN149" s="450"/>
      <c r="HEO149" s="450"/>
      <c r="HEP149" s="450"/>
      <c r="HEQ149" s="450"/>
      <c r="HER149" s="450"/>
      <c r="HES149" s="450"/>
      <c r="HET149" s="450"/>
      <c r="HEU149" s="450"/>
      <c r="HEV149" s="450"/>
      <c r="HEW149" s="450"/>
      <c r="HEX149" s="450"/>
      <c r="HEY149" s="450"/>
      <c r="HEZ149" s="450"/>
      <c r="HFA149" s="450"/>
      <c r="HFB149" s="450"/>
      <c r="HFC149" s="450"/>
      <c r="HFD149" s="450"/>
      <c r="HFE149" s="450"/>
      <c r="HFF149" s="450"/>
      <c r="HFG149" s="450"/>
      <c r="HFH149" s="450"/>
      <c r="HFI149" s="450"/>
      <c r="HFJ149" s="450"/>
      <c r="HFK149" s="450"/>
      <c r="HFL149" s="450"/>
      <c r="HFM149" s="450"/>
      <c r="HFN149" s="450"/>
      <c r="HFO149" s="450"/>
      <c r="HFP149" s="450"/>
      <c r="HFQ149" s="450"/>
      <c r="HFR149" s="450"/>
      <c r="HFS149" s="450"/>
      <c r="HFT149" s="450"/>
      <c r="HFU149" s="450"/>
      <c r="HFV149" s="450"/>
      <c r="HFW149" s="450"/>
      <c r="HFX149" s="450"/>
      <c r="HFY149" s="450"/>
      <c r="HFZ149" s="450"/>
      <c r="HGA149" s="450"/>
      <c r="HGB149" s="450"/>
      <c r="HGC149" s="450"/>
      <c r="HGD149" s="450"/>
      <c r="HGE149" s="450"/>
      <c r="HGF149" s="450"/>
      <c r="HGG149" s="450"/>
      <c r="HGH149" s="450"/>
      <c r="HGI149" s="450"/>
      <c r="HGJ149" s="450"/>
      <c r="HGK149" s="450"/>
      <c r="HGL149" s="450"/>
      <c r="HGM149" s="450"/>
      <c r="HGN149" s="450"/>
      <c r="HGO149" s="450"/>
      <c r="HGP149" s="450"/>
      <c r="HGQ149" s="450"/>
      <c r="HGR149" s="450"/>
      <c r="HGS149" s="450"/>
      <c r="HGT149" s="450"/>
      <c r="HGU149" s="450"/>
      <c r="HGV149" s="450"/>
      <c r="HGW149" s="450"/>
      <c r="HGX149" s="450"/>
      <c r="HGY149" s="450"/>
      <c r="HGZ149" s="450"/>
      <c r="HHA149" s="450"/>
      <c r="HHB149" s="450"/>
      <c r="HHC149" s="450"/>
      <c r="HHD149" s="450"/>
      <c r="HHE149" s="450"/>
      <c r="HHF149" s="450"/>
      <c r="HHG149" s="450"/>
      <c r="HHH149" s="450"/>
      <c r="HHI149" s="450"/>
      <c r="HHJ149" s="450"/>
      <c r="HHK149" s="450"/>
      <c r="HHL149" s="450"/>
      <c r="HHM149" s="450"/>
      <c r="HHN149" s="450"/>
      <c r="HHO149" s="450"/>
      <c r="HHP149" s="450"/>
      <c r="HHQ149" s="450"/>
      <c r="HHR149" s="450"/>
      <c r="HHS149" s="450"/>
      <c r="HHT149" s="450"/>
      <c r="HHU149" s="450"/>
      <c r="HHV149" s="450"/>
      <c r="HHW149" s="450"/>
      <c r="HHX149" s="450"/>
      <c r="HHY149" s="450"/>
      <c r="HHZ149" s="450"/>
      <c r="HIA149" s="450"/>
      <c r="HIB149" s="450"/>
      <c r="HIC149" s="450"/>
      <c r="HID149" s="450"/>
      <c r="HIE149" s="450"/>
      <c r="HIF149" s="450"/>
      <c r="HIG149" s="450"/>
      <c r="HIH149" s="450"/>
      <c r="HII149" s="450"/>
      <c r="HIJ149" s="450"/>
      <c r="HIK149" s="450"/>
      <c r="HIL149" s="450"/>
      <c r="HIM149" s="450"/>
      <c r="HIN149" s="450"/>
      <c r="HIO149" s="450"/>
      <c r="HIP149" s="450"/>
      <c r="HIQ149" s="450"/>
      <c r="HIR149" s="450"/>
      <c r="HIS149" s="450"/>
      <c r="HIT149" s="450"/>
      <c r="HIU149" s="450"/>
      <c r="HIV149" s="450"/>
      <c r="HIW149" s="450"/>
      <c r="HIX149" s="450"/>
      <c r="HIY149" s="450"/>
      <c r="HIZ149" s="450"/>
      <c r="HJA149" s="450"/>
      <c r="HJB149" s="450"/>
      <c r="HJC149" s="450"/>
      <c r="HJD149" s="450"/>
      <c r="HJE149" s="450"/>
      <c r="HJF149" s="450"/>
      <c r="HJG149" s="450"/>
      <c r="HJH149" s="450"/>
      <c r="HJI149" s="450"/>
      <c r="HJJ149" s="450"/>
      <c r="HJK149" s="450"/>
      <c r="HJL149" s="450"/>
      <c r="HJM149" s="450"/>
      <c r="HJN149" s="450"/>
      <c r="HJO149" s="450"/>
      <c r="HJP149" s="450"/>
      <c r="HJQ149" s="450"/>
      <c r="HJR149" s="450"/>
      <c r="HJS149" s="450"/>
      <c r="HJT149" s="450"/>
      <c r="HJU149" s="450"/>
      <c r="HJV149" s="450"/>
      <c r="HJW149" s="450"/>
      <c r="HJX149" s="450"/>
      <c r="HJY149" s="450"/>
      <c r="HJZ149" s="450"/>
      <c r="HKA149" s="450"/>
      <c r="HKB149" s="450"/>
      <c r="HKC149" s="450"/>
      <c r="HKD149" s="450"/>
      <c r="HKE149" s="450"/>
      <c r="HKF149" s="450"/>
      <c r="HKG149" s="450"/>
      <c r="HKH149" s="450"/>
      <c r="HKI149" s="450"/>
      <c r="HKJ149" s="450"/>
      <c r="HKK149" s="450"/>
      <c r="HKL149" s="450"/>
      <c r="HKM149" s="450"/>
      <c r="HKN149" s="450"/>
      <c r="HKO149" s="450"/>
      <c r="HKP149" s="450"/>
      <c r="HKQ149" s="450"/>
      <c r="HKR149" s="450"/>
      <c r="HKS149" s="450"/>
      <c r="HKT149" s="450"/>
      <c r="HKU149" s="450"/>
      <c r="HKV149" s="450"/>
      <c r="HKW149" s="450"/>
      <c r="HKX149" s="450"/>
      <c r="HKY149" s="450"/>
      <c r="HKZ149" s="450"/>
      <c r="HLA149" s="450"/>
      <c r="HLB149" s="450"/>
      <c r="HLC149" s="450"/>
      <c r="HLD149" s="450"/>
      <c r="HLE149" s="450"/>
      <c r="HLF149" s="450"/>
      <c r="HLG149" s="450"/>
      <c r="HLH149" s="450"/>
      <c r="HLI149" s="450"/>
      <c r="HLJ149" s="450"/>
      <c r="HLK149" s="450"/>
      <c r="HLL149" s="450"/>
      <c r="HLM149" s="450"/>
      <c r="HLN149" s="450"/>
      <c r="HLO149" s="450"/>
      <c r="HLP149" s="450"/>
      <c r="HLQ149" s="450"/>
      <c r="HLR149" s="450"/>
      <c r="HLS149" s="450"/>
      <c r="HLT149" s="450"/>
      <c r="HLU149" s="450"/>
      <c r="HLV149" s="450"/>
      <c r="HLW149" s="450"/>
      <c r="HLX149" s="450"/>
      <c r="HLY149" s="450"/>
      <c r="HLZ149" s="450"/>
      <c r="HMA149" s="450"/>
      <c r="HMB149" s="450"/>
      <c r="HMC149" s="450"/>
      <c r="HMD149" s="450"/>
      <c r="HME149" s="450"/>
      <c r="HMF149" s="450"/>
      <c r="HMG149" s="450"/>
      <c r="HMH149" s="450"/>
      <c r="HMI149" s="450"/>
      <c r="HMJ149" s="450"/>
      <c r="HMK149" s="450"/>
      <c r="HML149" s="450"/>
      <c r="HMM149" s="450"/>
      <c r="HMN149" s="450"/>
      <c r="HMO149" s="450"/>
      <c r="HMP149" s="450"/>
      <c r="HMQ149" s="450"/>
      <c r="HMR149" s="450"/>
      <c r="HMS149" s="450"/>
      <c r="HMT149" s="450"/>
      <c r="HMU149" s="450"/>
      <c r="HMV149" s="450"/>
      <c r="HMW149" s="450"/>
      <c r="HMX149" s="450"/>
      <c r="HMY149" s="450"/>
      <c r="HMZ149" s="450"/>
      <c r="HNA149" s="450"/>
      <c r="HNB149" s="450"/>
      <c r="HNC149" s="450"/>
      <c r="HND149" s="450"/>
      <c r="HNE149" s="450"/>
      <c r="HNF149" s="450"/>
      <c r="HNG149" s="450"/>
      <c r="HNH149" s="450"/>
      <c r="HNI149" s="450"/>
      <c r="HNJ149" s="450"/>
      <c r="HNK149" s="450"/>
      <c r="HNL149" s="450"/>
      <c r="HNM149" s="450"/>
      <c r="HNN149" s="450"/>
      <c r="HNO149" s="450"/>
      <c r="HNP149" s="450"/>
      <c r="HNQ149" s="450"/>
      <c r="HNR149" s="450"/>
      <c r="HNS149" s="450"/>
      <c r="HNT149" s="450"/>
      <c r="HNU149" s="450"/>
      <c r="HNV149" s="450"/>
      <c r="HNW149" s="450"/>
      <c r="HNX149" s="450"/>
      <c r="HNY149" s="450"/>
      <c r="HNZ149" s="450"/>
      <c r="HOA149" s="450"/>
      <c r="HOB149" s="450"/>
      <c r="HOC149" s="450"/>
      <c r="HOD149" s="450"/>
      <c r="HOE149" s="450"/>
      <c r="HOF149" s="450"/>
      <c r="HOG149" s="450"/>
      <c r="HOH149" s="450"/>
      <c r="HOI149" s="450"/>
      <c r="HOJ149" s="450"/>
      <c r="HOK149" s="450"/>
      <c r="HOL149" s="450"/>
      <c r="HOM149" s="450"/>
      <c r="HON149" s="450"/>
      <c r="HOO149" s="450"/>
      <c r="HOP149" s="450"/>
      <c r="HOQ149" s="450"/>
      <c r="HOR149" s="450"/>
      <c r="HOS149" s="450"/>
      <c r="HOT149" s="450"/>
      <c r="HOU149" s="450"/>
      <c r="HOV149" s="450"/>
      <c r="HOW149" s="450"/>
      <c r="HOX149" s="450"/>
      <c r="HOY149" s="450"/>
      <c r="HOZ149" s="450"/>
      <c r="HPA149" s="450"/>
      <c r="HPB149" s="450"/>
      <c r="HPC149" s="450"/>
      <c r="HPD149" s="450"/>
      <c r="HPE149" s="450"/>
      <c r="HPF149" s="450"/>
      <c r="HPG149" s="450"/>
      <c r="HPH149" s="450"/>
      <c r="HPI149" s="450"/>
      <c r="HPJ149" s="450"/>
      <c r="HPK149" s="450"/>
      <c r="HPL149" s="450"/>
      <c r="HPM149" s="450"/>
      <c r="HPN149" s="450"/>
      <c r="HPO149" s="450"/>
      <c r="HPP149" s="450"/>
      <c r="HPQ149" s="450"/>
      <c r="HPR149" s="450"/>
      <c r="HPS149" s="450"/>
      <c r="HPT149" s="450"/>
      <c r="HPU149" s="450"/>
      <c r="HPV149" s="450"/>
      <c r="HPW149" s="450"/>
      <c r="HPX149" s="450"/>
      <c r="HPY149" s="450"/>
      <c r="HPZ149" s="450"/>
      <c r="HQA149" s="450"/>
      <c r="HQB149" s="450"/>
      <c r="HQC149" s="450"/>
      <c r="HQD149" s="450"/>
      <c r="HQE149" s="450"/>
      <c r="HQF149" s="450"/>
      <c r="HQG149" s="450"/>
      <c r="HQH149" s="450"/>
      <c r="HQI149" s="450"/>
      <c r="HQJ149" s="450"/>
      <c r="HQK149" s="450"/>
      <c r="HQL149" s="450"/>
      <c r="HQM149" s="450"/>
      <c r="HQN149" s="450"/>
      <c r="HQO149" s="450"/>
      <c r="HQP149" s="450"/>
      <c r="HQQ149" s="450"/>
      <c r="HQR149" s="450"/>
      <c r="HQS149" s="450"/>
      <c r="HQT149" s="450"/>
      <c r="HQU149" s="450"/>
      <c r="HQV149" s="450"/>
      <c r="HQW149" s="450"/>
      <c r="HQX149" s="450"/>
      <c r="HQY149" s="450"/>
      <c r="HQZ149" s="450"/>
      <c r="HRA149" s="450"/>
      <c r="HRB149" s="450"/>
      <c r="HRC149" s="450"/>
      <c r="HRD149" s="450"/>
      <c r="HRE149" s="450"/>
      <c r="HRF149" s="450"/>
      <c r="HRG149" s="450"/>
      <c r="HRH149" s="450"/>
      <c r="HRI149" s="450"/>
      <c r="HRJ149" s="450"/>
      <c r="HRK149" s="450"/>
      <c r="HRL149" s="450"/>
      <c r="HRM149" s="450"/>
      <c r="HRN149" s="450"/>
      <c r="HRO149" s="450"/>
      <c r="HRP149" s="450"/>
      <c r="HRQ149" s="450"/>
      <c r="HRR149" s="450"/>
      <c r="HRS149" s="450"/>
      <c r="HRT149" s="450"/>
      <c r="HRU149" s="450"/>
      <c r="HRV149" s="450"/>
      <c r="HRW149" s="450"/>
      <c r="HRX149" s="450"/>
      <c r="HRY149" s="450"/>
      <c r="HRZ149" s="450"/>
      <c r="HSA149" s="450"/>
      <c r="HSB149" s="450"/>
      <c r="HSC149" s="450"/>
      <c r="HSD149" s="450"/>
      <c r="HSE149" s="450"/>
      <c r="HSF149" s="450"/>
      <c r="HSG149" s="450"/>
      <c r="HSH149" s="450"/>
      <c r="HSI149" s="450"/>
      <c r="HSJ149" s="450"/>
      <c r="HSK149" s="450"/>
      <c r="HSL149" s="450"/>
      <c r="HSM149" s="450"/>
      <c r="HSN149" s="450"/>
      <c r="HSO149" s="450"/>
      <c r="HSP149" s="450"/>
      <c r="HSQ149" s="450"/>
      <c r="HSR149" s="450"/>
      <c r="HSS149" s="450"/>
      <c r="HST149" s="450"/>
      <c r="HSU149" s="450"/>
      <c r="HSV149" s="450"/>
      <c r="HSW149" s="450"/>
      <c r="HSX149" s="450"/>
      <c r="HSY149" s="450"/>
      <c r="HSZ149" s="450"/>
      <c r="HTA149" s="450"/>
      <c r="HTB149" s="450"/>
      <c r="HTC149" s="450"/>
      <c r="HTD149" s="450"/>
      <c r="HTE149" s="450"/>
      <c r="HTF149" s="450"/>
      <c r="HTG149" s="450"/>
      <c r="HTH149" s="450"/>
      <c r="HTI149" s="450"/>
      <c r="HTJ149" s="450"/>
      <c r="HTK149" s="450"/>
      <c r="HTL149" s="450"/>
      <c r="HTM149" s="450"/>
      <c r="HTN149" s="450"/>
      <c r="HTO149" s="450"/>
      <c r="HTP149" s="450"/>
      <c r="HTQ149" s="450"/>
      <c r="HTR149" s="450"/>
      <c r="HTS149" s="450"/>
      <c r="HTT149" s="450"/>
      <c r="HTU149" s="450"/>
      <c r="HTV149" s="450"/>
      <c r="HTW149" s="450"/>
      <c r="HTX149" s="450"/>
      <c r="HTY149" s="450"/>
      <c r="HTZ149" s="450"/>
      <c r="HUA149" s="450"/>
      <c r="HUB149" s="450"/>
      <c r="HUC149" s="450"/>
      <c r="HUD149" s="450"/>
      <c r="HUE149" s="450"/>
      <c r="HUF149" s="450"/>
      <c r="HUG149" s="450"/>
      <c r="HUH149" s="450"/>
      <c r="HUI149" s="450"/>
      <c r="HUJ149" s="450"/>
      <c r="HUK149" s="450"/>
      <c r="HUL149" s="450"/>
      <c r="HUM149" s="450"/>
      <c r="HUN149" s="450"/>
      <c r="HUO149" s="450"/>
      <c r="HUP149" s="450"/>
      <c r="HUQ149" s="450"/>
      <c r="HUR149" s="450"/>
      <c r="HUS149" s="450"/>
      <c r="HUT149" s="450"/>
      <c r="HUU149" s="450"/>
      <c r="HUV149" s="450"/>
      <c r="HUW149" s="450"/>
      <c r="HUX149" s="450"/>
      <c r="HUY149" s="450"/>
      <c r="HUZ149" s="450"/>
      <c r="HVA149" s="450"/>
      <c r="HVB149" s="450"/>
      <c r="HVC149" s="450"/>
      <c r="HVD149" s="450"/>
      <c r="HVE149" s="450"/>
      <c r="HVF149" s="450"/>
      <c r="HVG149" s="450"/>
      <c r="HVH149" s="450"/>
      <c r="HVI149" s="450"/>
      <c r="HVJ149" s="450"/>
      <c r="HVK149" s="450"/>
      <c r="HVL149" s="450"/>
      <c r="HVM149" s="450"/>
      <c r="HVN149" s="450"/>
      <c r="HVO149" s="450"/>
      <c r="HVP149" s="450"/>
      <c r="HVQ149" s="450"/>
      <c r="HVR149" s="450"/>
      <c r="HVS149" s="450"/>
      <c r="HVT149" s="450"/>
      <c r="HVU149" s="450"/>
      <c r="HVV149" s="450"/>
      <c r="HVW149" s="450"/>
      <c r="HVX149" s="450"/>
      <c r="HVY149" s="450"/>
      <c r="HVZ149" s="450"/>
      <c r="HWA149" s="450"/>
      <c r="HWB149" s="450"/>
      <c r="HWC149" s="450"/>
      <c r="HWD149" s="450"/>
      <c r="HWE149" s="450"/>
      <c r="HWF149" s="450"/>
      <c r="HWG149" s="450"/>
      <c r="HWH149" s="450"/>
      <c r="HWI149" s="450"/>
      <c r="HWJ149" s="450"/>
      <c r="HWK149" s="450"/>
      <c r="HWL149" s="450"/>
      <c r="HWM149" s="450"/>
      <c r="HWN149" s="450"/>
      <c r="HWO149" s="450"/>
      <c r="HWP149" s="450"/>
      <c r="HWQ149" s="450"/>
      <c r="HWR149" s="450"/>
      <c r="HWS149" s="450"/>
      <c r="HWT149" s="450"/>
      <c r="HWU149" s="450"/>
      <c r="HWV149" s="450"/>
      <c r="HWW149" s="450"/>
      <c r="HWX149" s="450"/>
      <c r="HWY149" s="450"/>
      <c r="HWZ149" s="450"/>
      <c r="HXA149" s="450"/>
      <c r="HXB149" s="450"/>
      <c r="HXC149" s="450"/>
      <c r="HXD149" s="450"/>
      <c r="HXE149" s="450"/>
      <c r="HXF149" s="450"/>
      <c r="HXG149" s="450"/>
      <c r="HXH149" s="450"/>
      <c r="HXI149" s="450"/>
      <c r="HXJ149" s="450"/>
      <c r="HXK149" s="450"/>
      <c r="HXL149" s="450"/>
      <c r="HXM149" s="450"/>
      <c r="HXN149" s="450"/>
      <c r="HXO149" s="450"/>
      <c r="HXP149" s="450"/>
      <c r="HXQ149" s="450"/>
      <c r="HXR149" s="450"/>
      <c r="HXS149" s="450"/>
      <c r="HXT149" s="450"/>
      <c r="HXU149" s="450"/>
      <c r="HXV149" s="450"/>
      <c r="HXW149" s="450"/>
      <c r="HXX149" s="450"/>
      <c r="HXY149" s="450"/>
      <c r="HXZ149" s="450"/>
      <c r="HYA149" s="450"/>
      <c r="HYB149" s="450"/>
      <c r="HYC149" s="450"/>
      <c r="HYD149" s="450"/>
      <c r="HYE149" s="450"/>
      <c r="HYF149" s="450"/>
      <c r="HYG149" s="450"/>
      <c r="HYH149" s="450"/>
      <c r="HYI149" s="450"/>
      <c r="HYJ149" s="450"/>
      <c r="HYK149" s="450"/>
      <c r="HYL149" s="450"/>
      <c r="HYM149" s="450"/>
      <c r="HYN149" s="450"/>
      <c r="HYO149" s="450"/>
      <c r="HYP149" s="450"/>
      <c r="HYQ149" s="450"/>
      <c r="HYR149" s="450"/>
      <c r="HYS149" s="450"/>
      <c r="HYT149" s="450"/>
      <c r="HYU149" s="450"/>
      <c r="HYV149" s="450"/>
      <c r="HYW149" s="450"/>
      <c r="HYX149" s="450"/>
      <c r="HYY149" s="450"/>
      <c r="HYZ149" s="450"/>
      <c r="HZA149" s="450"/>
      <c r="HZB149" s="450"/>
      <c r="HZC149" s="450"/>
      <c r="HZD149" s="450"/>
      <c r="HZE149" s="450"/>
      <c r="HZF149" s="450"/>
      <c r="HZG149" s="450"/>
      <c r="HZH149" s="450"/>
      <c r="HZI149" s="450"/>
      <c r="HZJ149" s="450"/>
      <c r="HZK149" s="450"/>
      <c r="HZL149" s="450"/>
      <c r="HZM149" s="450"/>
      <c r="HZN149" s="450"/>
      <c r="HZO149" s="450"/>
      <c r="HZP149" s="450"/>
      <c r="HZQ149" s="450"/>
      <c r="HZR149" s="450"/>
      <c r="HZS149" s="450"/>
      <c r="HZT149" s="450"/>
      <c r="HZU149" s="450"/>
      <c r="HZV149" s="450"/>
      <c r="HZW149" s="450"/>
      <c r="HZX149" s="450"/>
      <c r="HZY149" s="450"/>
      <c r="HZZ149" s="450"/>
      <c r="IAA149" s="450"/>
      <c r="IAB149" s="450"/>
      <c r="IAC149" s="450"/>
      <c r="IAD149" s="450"/>
      <c r="IAE149" s="450"/>
      <c r="IAF149" s="450"/>
      <c r="IAG149" s="450"/>
      <c r="IAH149" s="450"/>
      <c r="IAI149" s="450"/>
      <c r="IAJ149" s="450"/>
      <c r="IAK149" s="450"/>
      <c r="IAL149" s="450"/>
      <c r="IAM149" s="450"/>
      <c r="IAN149" s="450"/>
      <c r="IAO149" s="450"/>
      <c r="IAP149" s="450"/>
      <c r="IAQ149" s="450"/>
      <c r="IAR149" s="450"/>
      <c r="IAS149" s="450"/>
      <c r="IAT149" s="450"/>
      <c r="IAU149" s="450"/>
      <c r="IAV149" s="450"/>
      <c r="IAW149" s="450"/>
      <c r="IAX149" s="450"/>
      <c r="IAY149" s="450"/>
      <c r="IAZ149" s="450"/>
      <c r="IBA149" s="450"/>
      <c r="IBB149" s="450"/>
      <c r="IBC149" s="450"/>
      <c r="IBD149" s="450"/>
      <c r="IBE149" s="450"/>
      <c r="IBF149" s="450"/>
      <c r="IBG149" s="450"/>
      <c r="IBH149" s="450"/>
      <c r="IBI149" s="450"/>
      <c r="IBJ149" s="450"/>
      <c r="IBK149" s="450"/>
      <c r="IBL149" s="450"/>
      <c r="IBM149" s="450"/>
      <c r="IBN149" s="450"/>
      <c r="IBO149" s="450"/>
      <c r="IBP149" s="450"/>
      <c r="IBQ149" s="450"/>
      <c r="IBR149" s="450"/>
      <c r="IBS149" s="450"/>
      <c r="IBT149" s="450"/>
      <c r="IBU149" s="450"/>
      <c r="IBV149" s="450"/>
      <c r="IBW149" s="450"/>
      <c r="IBX149" s="450"/>
      <c r="IBY149" s="450"/>
      <c r="IBZ149" s="450"/>
      <c r="ICA149" s="450"/>
      <c r="ICB149" s="450"/>
      <c r="ICC149" s="450"/>
      <c r="ICD149" s="450"/>
      <c r="ICE149" s="450"/>
      <c r="ICF149" s="450"/>
      <c r="ICG149" s="450"/>
      <c r="ICH149" s="450"/>
      <c r="ICI149" s="450"/>
      <c r="ICJ149" s="450"/>
      <c r="ICK149" s="450"/>
      <c r="ICL149" s="450"/>
      <c r="ICM149" s="450"/>
      <c r="ICN149" s="450"/>
      <c r="ICO149" s="450"/>
      <c r="ICP149" s="450"/>
      <c r="ICQ149" s="450"/>
      <c r="ICR149" s="450"/>
      <c r="ICS149" s="450"/>
      <c r="ICT149" s="450"/>
      <c r="ICU149" s="450"/>
      <c r="ICV149" s="450"/>
      <c r="ICW149" s="450"/>
      <c r="ICX149" s="450"/>
      <c r="ICY149" s="450"/>
      <c r="ICZ149" s="450"/>
      <c r="IDA149" s="450"/>
      <c r="IDB149" s="450"/>
      <c r="IDC149" s="450"/>
      <c r="IDD149" s="450"/>
      <c r="IDE149" s="450"/>
      <c r="IDF149" s="450"/>
      <c r="IDG149" s="450"/>
      <c r="IDH149" s="450"/>
      <c r="IDI149" s="450"/>
      <c r="IDJ149" s="450"/>
      <c r="IDK149" s="450"/>
      <c r="IDL149" s="450"/>
      <c r="IDM149" s="450"/>
      <c r="IDN149" s="450"/>
      <c r="IDO149" s="450"/>
      <c r="IDP149" s="450"/>
      <c r="IDQ149" s="450"/>
      <c r="IDR149" s="450"/>
      <c r="IDS149" s="450"/>
      <c r="IDT149" s="450"/>
      <c r="IDU149" s="450"/>
      <c r="IDV149" s="450"/>
      <c r="IDW149" s="450"/>
      <c r="IDX149" s="450"/>
      <c r="IDY149" s="450"/>
      <c r="IDZ149" s="450"/>
      <c r="IEA149" s="450"/>
      <c r="IEB149" s="450"/>
      <c r="IEC149" s="450"/>
      <c r="IED149" s="450"/>
      <c r="IEE149" s="450"/>
      <c r="IEF149" s="450"/>
      <c r="IEG149" s="450"/>
      <c r="IEH149" s="450"/>
      <c r="IEI149" s="450"/>
      <c r="IEJ149" s="450"/>
      <c r="IEK149" s="450"/>
      <c r="IEL149" s="450"/>
      <c r="IEM149" s="450"/>
      <c r="IEN149" s="450"/>
      <c r="IEO149" s="450"/>
      <c r="IEP149" s="450"/>
      <c r="IEQ149" s="450"/>
      <c r="IER149" s="450"/>
      <c r="IES149" s="450"/>
      <c r="IET149" s="450"/>
      <c r="IEU149" s="450"/>
      <c r="IEV149" s="450"/>
      <c r="IEW149" s="450"/>
      <c r="IEX149" s="450"/>
      <c r="IEY149" s="450"/>
      <c r="IEZ149" s="450"/>
      <c r="IFA149" s="450"/>
      <c r="IFB149" s="450"/>
      <c r="IFC149" s="450"/>
      <c r="IFD149" s="450"/>
      <c r="IFE149" s="450"/>
      <c r="IFF149" s="450"/>
      <c r="IFG149" s="450"/>
      <c r="IFH149" s="450"/>
      <c r="IFI149" s="450"/>
      <c r="IFJ149" s="450"/>
      <c r="IFK149" s="450"/>
      <c r="IFL149" s="450"/>
      <c r="IFM149" s="450"/>
      <c r="IFN149" s="450"/>
      <c r="IFO149" s="450"/>
      <c r="IFP149" s="450"/>
      <c r="IFQ149" s="450"/>
      <c r="IFR149" s="450"/>
      <c r="IFS149" s="450"/>
      <c r="IFT149" s="450"/>
      <c r="IFU149" s="450"/>
      <c r="IFV149" s="450"/>
      <c r="IFW149" s="450"/>
      <c r="IFX149" s="450"/>
      <c r="IFY149" s="450"/>
      <c r="IFZ149" s="450"/>
      <c r="IGA149" s="450"/>
      <c r="IGB149" s="450"/>
      <c r="IGC149" s="450"/>
      <c r="IGD149" s="450"/>
      <c r="IGE149" s="450"/>
      <c r="IGF149" s="450"/>
      <c r="IGG149" s="450"/>
      <c r="IGH149" s="450"/>
      <c r="IGI149" s="450"/>
      <c r="IGJ149" s="450"/>
      <c r="IGK149" s="450"/>
      <c r="IGL149" s="450"/>
      <c r="IGM149" s="450"/>
      <c r="IGN149" s="450"/>
      <c r="IGO149" s="450"/>
      <c r="IGP149" s="450"/>
      <c r="IGQ149" s="450"/>
      <c r="IGR149" s="450"/>
      <c r="IGS149" s="450"/>
      <c r="IGT149" s="450"/>
      <c r="IGU149" s="450"/>
      <c r="IGV149" s="450"/>
      <c r="IGW149" s="450"/>
      <c r="IGX149" s="450"/>
      <c r="IGY149" s="450"/>
      <c r="IGZ149" s="450"/>
      <c r="IHA149" s="450"/>
      <c r="IHB149" s="450"/>
      <c r="IHC149" s="450"/>
      <c r="IHD149" s="450"/>
      <c r="IHE149" s="450"/>
      <c r="IHF149" s="450"/>
      <c r="IHG149" s="450"/>
      <c r="IHH149" s="450"/>
      <c r="IHI149" s="450"/>
      <c r="IHJ149" s="450"/>
      <c r="IHK149" s="450"/>
      <c r="IHL149" s="450"/>
      <c r="IHM149" s="450"/>
      <c r="IHN149" s="450"/>
      <c r="IHO149" s="450"/>
      <c r="IHP149" s="450"/>
      <c r="IHQ149" s="450"/>
      <c r="IHR149" s="450"/>
      <c r="IHS149" s="450"/>
      <c r="IHT149" s="450"/>
      <c r="IHU149" s="450"/>
      <c r="IHV149" s="450"/>
      <c r="IHW149" s="450"/>
      <c r="IHX149" s="450"/>
      <c r="IHY149" s="450"/>
      <c r="IHZ149" s="450"/>
      <c r="IIA149" s="450"/>
      <c r="IIB149" s="450"/>
      <c r="IIC149" s="450"/>
      <c r="IID149" s="450"/>
      <c r="IIE149" s="450"/>
      <c r="IIF149" s="450"/>
      <c r="IIG149" s="450"/>
      <c r="IIH149" s="450"/>
      <c r="III149" s="450"/>
      <c r="IIJ149" s="450"/>
      <c r="IIK149" s="450"/>
      <c r="IIL149" s="450"/>
      <c r="IIM149" s="450"/>
      <c r="IIN149" s="450"/>
      <c r="IIO149" s="450"/>
      <c r="IIP149" s="450"/>
      <c r="IIQ149" s="450"/>
      <c r="IIR149" s="450"/>
      <c r="IIS149" s="450"/>
      <c r="IIT149" s="450"/>
      <c r="IIU149" s="450"/>
      <c r="IIV149" s="450"/>
      <c r="IIW149" s="450"/>
      <c r="IIX149" s="450"/>
      <c r="IIY149" s="450"/>
      <c r="IIZ149" s="450"/>
      <c r="IJA149" s="450"/>
      <c r="IJB149" s="450"/>
      <c r="IJC149" s="450"/>
      <c r="IJD149" s="450"/>
      <c r="IJE149" s="450"/>
      <c r="IJF149" s="450"/>
      <c r="IJG149" s="450"/>
      <c r="IJH149" s="450"/>
      <c r="IJI149" s="450"/>
      <c r="IJJ149" s="450"/>
      <c r="IJK149" s="450"/>
      <c r="IJL149" s="450"/>
      <c r="IJM149" s="450"/>
      <c r="IJN149" s="450"/>
      <c r="IJO149" s="450"/>
      <c r="IJP149" s="450"/>
      <c r="IJQ149" s="450"/>
      <c r="IJR149" s="450"/>
      <c r="IJS149" s="450"/>
      <c r="IJT149" s="450"/>
      <c r="IJU149" s="450"/>
      <c r="IJV149" s="450"/>
      <c r="IJW149" s="450"/>
      <c r="IJX149" s="450"/>
      <c r="IJY149" s="450"/>
      <c r="IJZ149" s="450"/>
      <c r="IKA149" s="450"/>
      <c r="IKB149" s="450"/>
      <c r="IKC149" s="450"/>
      <c r="IKD149" s="450"/>
      <c r="IKE149" s="450"/>
      <c r="IKF149" s="450"/>
      <c r="IKG149" s="450"/>
      <c r="IKH149" s="450"/>
      <c r="IKI149" s="450"/>
      <c r="IKJ149" s="450"/>
      <c r="IKK149" s="450"/>
      <c r="IKL149" s="450"/>
      <c r="IKM149" s="450"/>
      <c r="IKN149" s="450"/>
      <c r="IKO149" s="450"/>
      <c r="IKP149" s="450"/>
      <c r="IKQ149" s="450"/>
      <c r="IKR149" s="450"/>
      <c r="IKS149" s="450"/>
      <c r="IKT149" s="450"/>
      <c r="IKU149" s="450"/>
      <c r="IKV149" s="450"/>
      <c r="IKW149" s="450"/>
      <c r="IKX149" s="450"/>
      <c r="IKY149" s="450"/>
      <c r="IKZ149" s="450"/>
      <c r="ILA149" s="450"/>
      <c r="ILB149" s="450"/>
      <c r="ILC149" s="450"/>
      <c r="ILD149" s="450"/>
      <c r="ILE149" s="450"/>
      <c r="ILF149" s="450"/>
      <c r="ILG149" s="450"/>
      <c r="ILH149" s="450"/>
      <c r="ILI149" s="450"/>
      <c r="ILJ149" s="450"/>
      <c r="ILK149" s="450"/>
      <c r="ILL149" s="450"/>
      <c r="ILM149" s="450"/>
      <c r="ILN149" s="450"/>
      <c r="ILO149" s="450"/>
      <c r="ILP149" s="450"/>
      <c r="ILQ149" s="450"/>
      <c r="ILR149" s="450"/>
      <c r="ILS149" s="450"/>
      <c r="ILT149" s="450"/>
      <c r="ILU149" s="450"/>
      <c r="ILV149" s="450"/>
      <c r="ILW149" s="450"/>
      <c r="ILX149" s="450"/>
      <c r="ILY149" s="450"/>
      <c r="ILZ149" s="450"/>
      <c r="IMA149" s="450"/>
      <c r="IMB149" s="450"/>
      <c r="IMC149" s="450"/>
      <c r="IMD149" s="450"/>
      <c r="IME149" s="450"/>
      <c r="IMF149" s="450"/>
      <c r="IMG149" s="450"/>
      <c r="IMH149" s="450"/>
      <c r="IMI149" s="450"/>
      <c r="IMJ149" s="450"/>
      <c r="IMK149" s="450"/>
      <c r="IML149" s="450"/>
      <c r="IMM149" s="450"/>
      <c r="IMN149" s="450"/>
      <c r="IMO149" s="450"/>
      <c r="IMP149" s="450"/>
      <c r="IMQ149" s="450"/>
      <c r="IMR149" s="450"/>
      <c r="IMS149" s="450"/>
      <c r="IMT149" s="450"/>
      <c r="IMU149" s="450"/>
      <c r="IMV149" s="450"/>
      <c r="IMW149" s="450"/>
      <c r="IMX149" s="450"/>
      <c r="IMY149" s="450"/>
      <c r="IMZ149" s="450"/>
      <c r="INA149" s="450"/>
      <c r="INB149" s="450"/>
      <c r="INC149" s="450"/>
      <c r="IND149" s="450"/>
      <c r="INE149" s="450"/>
      <c r="INF149" s="450"/>
      <c r="ING149" s="450"/>
      <c r="INH149" s="450"/>
      <c r="INI149" s="450"/>
      <c r="INJ149" s="450"/>
      <c r="INK149" s="450"/>
      <c r="INL149" s="450"/>
      <c r="INM149" s="450"/>
      <c r="INN149" s="450"/>
      <c r="INO149" s="450"/>
      <c r="INP149" s="450"/>
      <c r="INQ149" s="450"/>
      <c r="INR149" s="450"/>
      <c r="INS149" s="450"/>
      <c r="INT149" s="450"/>
      <c r="INU149" s="450"/>
      <c r="INV149" s="450"/>
      <c r="INW149" s="450"/>
      <c r="INX149" s="450"/>
      <c r="INY149" s="450"/>
      <c r="INZ149" s="450"/>
      <c r="IOA149" s="450"/>
      <c r="IOB149" s="450"/>
      <c r="IOC149" s="450"/>
      <c r="IOD149" s="450"/>
      <c r="IOE149" s="450"/>
      <c r="IOF149" s="450"/>
      <c r="IOG149" s="450"/>
      <c r="IOH149" s="450"/>
      <c r="IOI149" s="450"/>
      <c r="IOJ149" s="450"/>
      <c r="IOK149" s="450"/>
      <c r="IOL149" s="450"/>
      <c r="IOM149" s="450"/>
      <c r="ION149" s="450"/>
      <c r="IOO149" s="450"/>
      <c r="IOP149" s="450"/>
      <c r="IOQ149" s="450"/>
      <c r="IOR149" s="450"/>
      <c r="IOS149" s="450"/>
      <c r="IOT149" s="450"/>
      <c r="IOU149" s="450"/>
      <c r="IOV149" s="450"/>
      <c r="IOW149" s="450"/>
      <c r="IOX149" s="450"/>
      <c r="IOY149" s="450"/>
      <c r="IOZ149" s="450"/>
      <c r="IPA149" s="450"/>
      <c r="IPB149" s="450"/>
      <c r="IPC149" s="450"/>
      <c r="IPD149" s="450"/>
      <c r="IPE149" s="450"/>
      <c r="IPF149" s="450"/>
      <c r="IPG149" s="450"/>
      <c r="IPH149" s="450"/>
      <c r="IPI149" s="450"/>
      <c r="IPJ149" s="450"/>
      <c r="IPK149" s="450"/>
      <c r="IPL149" s="450"/>
      <c r="IPM149" s="450"/>
      <c r="IPN149" s="450"/>
      <c r="IPO149" s="450"/>
      <c r="IPP149" s="450"/>
      <c r="IPQ149" s="450"/>
      <c r="IPR149" s="450"/>
      <c r="IPS149" s="450"/>
      <c r="IPT149" s="450"/>
      <c r="IPU149" s="450"/>
      <c r="IPV149" s="450"/>
      <c r="IPW149" s="450"/>
      <c r="IPX149" s="450"/>
      <c r="IPY149" s="450"/>
      <c r="IPZ149" s="450"/>
      <c r="IQA149" s="450"/>
      <c r="IQB149" s="450"/>
      <c r="IQC149" s="450"/>
      <c r="IQD149" s="450"/>
      <c r="IQE149" s="450"/>
      <c r="IQF149" s="450"/>
      <c r="IQG149" s="450"/>
      <c r="IQH149" s="450"/>
      <c r="IQI149" s="450"/>
      <c r="IQJ149" s="450"/>
      <c r="IQK149" s="450"/>
      <c r="IQL149" s="450"/>
      <c r="IQM149" s="450"/>
      <c r="IQN149" s="450"/>
      <c r="IQO149" s="450"/>
      <c r="IQP149" s="450"/>
      <c r="IQQ149" s="450"/>
      <c r="IQR149" s="450"/>
      <c r="IQS149" s="450"/>
      <c r="IQT149" s="450"/>
      <c r="IQU149" s="450"/>
      <c r="IQV149" s="450"/>
      <c r="IQW149" s="450"/>
      <c r="IQX149" s="450"/>
      <c r="IQY149" s="450"/>
      <c r="IQZ149" s="450"/>
      <c r="IRA149" s="450"/>
      <c r="IRB149" s="450"/>
      <c r="IRC149" s="450"/>
      <c r="IRD149" s="450"/>
      <c r="IRE149" s="450"/>
      <c r="IRF149" s="450"/>
      <c r="IRG149" s="450"/>
      <c r="IRH149" s="450"/>
      <c r="IRI149" s="450"/>
      <c r="IRJ149" s="450"/>
      <c r="IRK149" s="450"/>
      <c r="IRL149" s="450"/>
      <c r="IRM149" s="450"/>
      <c r="IRN149" s="450"/>
      <c r="IRO149" s="450"/>
      <c r="IRP149" s="450"/>
      <c r="IRQ149" s="450"/>
      <c r="IRR149" s="450"/>
      <c r="IRS149" s="450"/>
      <c r="IRT149" s="450"/>
      <c r="IRU149" s="450"/>
      <c r="IRV149" s="450"/>
      <c r="IRW149" s="450"/>
      <c r="IRX149" s="450"/>
      <c r="IRY149" s="450"/>
      <c r="IRZ149" s="450"/>
      <c r="ISA149" s="450"/>
      <c r="ISB149" s="450"/>
      <c r="ISC149" s="450"/>
      <c r="ISD149" s="450"/>
      <c r="ISE149" s="450"/>
      <c r="ISF149" s="450"/>
      <c r="ISG149" s="450"/>
      <c r="ISH149" s="450"/>
      <c r="ISI149" s="450"/>
      <c r="ISJ149" s="450"/>
      <c r="ISK149" s="450"/>
      <c r="ISL149" s="450"/>
      <c r="ISM149" s="450"/>
      <c r="ISN149" s="450"/>
      <c r="ISO149" s="450"/>
      <c r="ISP149" s="450"/>
      <c r="ISQ149" s="450"/>
      <c r="ISR149" s="450"/>
      <c r="ISS149" s="450"/>
      <c r="IST149" s="450"/>
      <c r="ISU149" s="450"/>
      <c r="ISV149" s="450"/>
      <c r="ISW149" s="450"/>
      <c r="ISX149" s="450"/>
      <c r="ISY149" s="450"/>
      <c r="ISZ149" s="450"/>
      <c r="ITA149" s="450"/>
      <c r="ITB149" s="450"/>
      <c r="ITC149" s="450"/>
      <c r="ITD149" s="450"/>
      <c r="ITE149" s="450"/>
      <c r="ITF149" s="450"/>
      <c r="ITG149" s="450"/>
      <c r="ITH149" s="450"/>
      <c r="ITI149" s="450"/>
      <c r="ITJ149" s="450"/>
      <c r="ITK149" s="450"/>
      <c r="ITL149" s="450"/>
      <c r="ITM149" s="450"/>
      <c r="ITN149" s="450"/>
      <c r="ITO149" s="450"/>
      <c r="ITP149" s="450"/>
      <c r="ITQ149" s="450"/>
      <c r="ITR149" s="450"/>
      <c r="ITS149" s="450"/>
      <c r="ITT149" s="450"/>
      <c r="ITU149" s="450"/>
      <c r="ITV149" s="450"/>
      <c r="ITW149" s="450"/>
      <c r="ITX149" s="450"/>
      <c r="ITY149" s="450"/>
      <c r="ITZ149" s="450"/>
      <c r="IUA149" s="450"/>
      <c r="IUB149" s="450"/>
      <c r="IUC149" s="450"/>
      <c r="IUD149" s="450"/>
      <c r="IUE149" s="450"/>
      <c r="IUF149" s="450"/>
      <c r="IUG149" s="450"/>
      <c r="IUH149" s="450"/>
      <c r="IUI149" s="450"/>
      <c r="IUJ149" s="450"/>
      <c r="IUK149" s="450"/>
      <c r="IUL149" s="450"/>
      <c r="IUM149" s="450"/>
      <c r="IUN149" s="450"/>
      <c r="IUO149" s="450"/>
      <c r="IUP149" s="450"/>
      <c r="IUQ149" s="450"/>
      <c r="IUR149" s="450"/>
      <c r="IUS149" s="450"/>
      <c r="IUT149" s="450"/>
      <c r="IUU149" s="450"/>
      <c r="IUV149" s="450"/>
      <c r="IUW149" s="450"/>
      <c r="IUX149" s="450"/>
      <c r="IUY149" s="450"/>
      <c r="IUZ149" s="450"/>
      <c r="IVA149" s="450"/>
      <c r="IVB149" s="450"/>
      <c r="IVC149" s="450"/>
      <c r="IVD149" s="450"/>
      <c r="IVE149" s="450"/>
      <c r="IVF149" s="450"/>
      <c r="IVG149" s="450"/>
      <c r="IVH149" s="450"/>
      <c r="IVI149" s="450"/>
      <c r="IVJ149" s="450"/>
      <c r="IVK149" s="450"/>
      <c r="IVL149" s="450"/>
      <c r="IVM149" s="450"/>
      <c r="IVN149" s="450"/>
      <c r="IVO149" s="450"/>
      <c r="IVP149" s="450"/>
      <c r="IVQ149" s="450"/>
      <c r="IVR149" s="450"/>
      <c r="IVS149" s="450"/>
      <c r="IVT149" s="450"/>
      <c r="IVU149" s="450"/>
      <c r="IVV149" s="450"/>
      <c r="IVW149" s="450"/>
      <c r="IVX149" s="450"/>
      <c r="IVY149" s="450"/>
      <c r="IVZ149" s="450"/>
      <c r="IWA149" s="450"/>
      <c r="IWB149" s="450"/>
      <c r="IWC149" s="450"/>
      <c r="IWD149" s="450"/>
      <c r="IWE149" s="450"/>
      <c r="IWF149" s="450"/>
      <c r="IWG149" s="450"/>
      <c r="IWH149" s="450"/>
      <c r="IWI149" s="450"/>
      <c r="IWJ149" s="450"/>
      <c r="IWK149" s="450"/>
      <c r="IWL149" s="450"/>
      <c r="IWM149" s="450"/>
      <c r="IWN149" s="450"/>
      <c r="IWO149" s="450"/>
      <c r="IWP149" s="450"/>
      <c r="IWQ149" s="450"/>
      <c r="IWR149" s="450"/>
      <c r="IWS149" s="450"/>
      <c r="IWT149" s="450"/>
      <c r="IWU149" s="450"/>
      <c r="IWV149" s="450"/>
      <c r="IWW149" s="450"/>
      <c r="IWX149" s="450"/>
      <c r="IWY149" s="450"/>
      <c r="IWZ149" s="450"/>
      <c r="IXA149" s="450"/>
      <c r="IXB149" s="450"/>
      <c r="IXC149" s="450"/>
      <c r="IXD149" s="450"/>
      <c r="IXE149" s="450"/>
      <c r="IXF149" s="450"/>
      <c r="IXG149" s="450"/>
      <c r="IXH149" s="450"/>
      <c r="IXI149" s="450"/>
      <c r="IXJ149" s="450"/>
      <c r="IXK149" s="450"/>
      <c r="IXL149" s="450"/>
      <c r="IXM149" s="450"/>
      <c r="IXN149" s="450"/>
      <c r="IXO149" s="450"/>
      <c r="IXP149" s="450"/>
      <c r="IXQ149" s="450"/>
      <c r="IXR149" s="450"/>
      <c r="IXS149" s="450"/>
      <c r="IXT149" s="450"/>
      <c r="IXU149" s="450"/>
      <c r="IXV149" s="450"/>
      <c r="IXW149" s="450"/>
      <c r="IXX149" s="450"/>
      <c r="IXY149" s="450"/>
      <c r="IXZ149" s="450"/>
      <c r="IYA149" s="450"/>
      <c r="IYB149" s="450"/>
      <c r="IYC149" s="450"/>
      <c r="IYD149" s="450"/>
      <c r="IYE149" s="450"/>
      <c r="IYF149" s="450"/>
      <c r="IYG149" s="450"/>
      <c r="IYH149" s="450"/>
      <c r="IYI149" s="450"/>
      <c r="IYJ149" s="450"/>
      <c r="IYK149" s="450"/>
      <c r="IYL149" s="450"/>
      <c r="IYM149" s="450"/>
      <c r="IYN149" s="450"/>
      <c r="IYO149" s="450"/>
      <c r="IYP149" s="450"/>
      <c r="IYQ149" s="450"/>
      <c r="IYR149" s="450"/>
      <c r="IYS149" s="450"/>
      <c r="IYT149" s="450"/>
      <c r="IYU149" s="450"/>
      <c r="IYV149" s="450"/>
      <c r="IYW149" s="450"/>
      <c r="IYX149" s="450"/>
      <c r="IYY149" s="450"/>
      <c r="IYZ149" s="450"/>
      <c r="IZA149" s="450"/>
      <c r="IZB149" s="450"/>
      <c r="IZC149" s="450"/>
      <c r="IZD149" s="450"/>
      <c r="IZE149" s="450"/>
      <c r="IZF149" s="450"/>
      <c r="IZG149" s="450"/>
      <c r="IZH149" s="450"/>
      <c r="IZI149" s="450"/>
      <c r="IZJ149" s="450"/>
      <c r="IZK149" s="450"/>
      <c r="IZL149" s="450"/>
      <c r="IZM149" s="450"/>
      <c r="IZN149" s="450"/>
      <c r="IZO149" s="450"/>
      <c r="IZP149" s="450"/>
      <c r="IZQ149" s="450"/>
      <c r="IZR149" s="450"/>
      <c r="IZS149" s="450"/>
      <c r="IZT149" s="450"/>
      <c r="IZU149" s="450"/>
      <c r="IZV149" s="450"/>
      <c r="IZW149" s="450"/>
      <c r="IZX149" s="450"/>
      <c r="IZY149" s="450"/>
      <c r="IZZ149" s="450"/>
      <c r="JAA149" s="450"/>
      <c r="JAB149" s="450"/>
      <c r="JAC149" s="450"/>
      <c r="JAD149" s="450"/>
      <c r="JAE149" s="450"/>
      <c r="JAF149" s="450"/>
      <c r="JAG149" s="450"/>
      <c r="JAH149" s="450"/>
      <c r="JAI149" s="450"/>
      <c r="JAJ149" s="450"/>
      <c r="JAK149" s="450"/>
      <c r="JAL149" s="450"/>
      <c r="JAM149" s="450"/>
      <c r="JAN149" s="450"/>
      <c r="JAO149" s="450"/>
      <c r="JAP149" s="450"/>
      <c r="JAQ149" s="450"/>
      <c r="JAR149" s="450"/>
      <c r="JAS149" s="450"/>
      <c r="JAT149" s="450"/>
      <c r="JAU149" s="450"/>
      <c r="JAV149" s="450"/>
      <c r="JAW149" s="450"/>
      <c r="JAX149" s="450"/>
      <c r="JAY149" s="450"/>
      <c r="JAZ149" s="450"/>
      <c r="JBA149" s="450"/>
      <c r="JBB149" s="450"/>
      <c r="JBC149" s="450"/>
      <c r="JBD149" s="450"/>
      <c r="JBE149" s="450"/>
      <c r="JBF149" s="450"/>
      <c r="JBG149" s="450"/>
      <c r="JBH149" s="450"/>
      <c r="JBI149" s="450"/>
      <c r="JBJ149" s="450"/>
      <c r="JBK149" s="450"/>
      <c r="JBL149" s="450"/>
      <c r="JBM149" s="450"/>
      <c r="JBN149" s="450"/>
      <c r="JBO149" s="450"/>
      <c r="JBP149" s="450"/>
      <c r="JBQ149" s="450"/>
      <c r="JBR149" s="450"/>
      <c r="JBS149" s="450"/>
      <c r="JBT149" s="450"/>
      <c r="JBU149" s="450"/>
      <c r="JBV149" s="450"/>
      <c r="JBW149" s="450"/>
      <c r="JBX149" s="450"/>
      <c r="JBY149" s="450"/>
      <c r="JBZ149" s="450"/>
      <c r="JCA149" s="450"/>
      <c r="JCB149" s="450"/>
      <c r="JCC149" s="450"/>
      <c r="JCD149" s="450"/>
      <c r="JCE149" s="450"/>
      <c r="JCF149" s="450"/>
      <c r="JCG149" s="450"/>
      <c r="JCH149" s="450"/>
      <c r="JCI149" s="450"/>
      <c r="JCJ149" s="450"/>
      <c r="JCK149" s="450"/>
      <c r="JCL149" s="450"/>
      <c r="JCM149" s="450"/>
      <c r="JCN149" s="450"/>
      <c r="JCO149" s="450"/>
      <c r="JCP149" s="450"/>
      <c r="JCQ149" s="450"/>
      <c r="JCR149" s="450"/>
      <c r="JCS149" s="450"/>
      <c r="JCT149" s="450"/>
      <c r="JCU149" s="450"/>
      <c r="JCV149" s="450"/>
      <c r="JCW149" s="450"/>
      <c r="JCX149" s="450"/>
      <c r="JCY149" s="450"/>
      <c r="JCZ149" s="450"/>
      <c r="JDA149" s="450"/>
      <c r="JDB149" s="450"/>
      <c r="JDC149" s="450"/>
      <c r="JDD149" s="450"/>
      <c r="JDE149" s="450"/>
      <c r="JDF149" s="450"/>
      <c r="JDG149" s="450"/>
      <c r="JDH149" s="450"/>
      <c r="JDI149" s="450"/>
      <c r="JDJ149" s="450"/>
      <c r="JDK149" s="450"/>
      <c r="JDL149" s="450"/>
      <c r="JDM149" s="450"/>
      <c r="JDN149" s="450"/>
      <c r="JDO149" s="450"/>
      <c r="JDP149" s="450"/>
      <c r="JDQ149" s="450"/>
      <c r="JDR149" s="450"/>
      <c r="JDS149" s="450"/>
      <c r="JDT149" s="450"/>
      <c r="JDU149" s="450"/>
      <c r="JDV149" s="450"/>
      <c r="JDW149" s="450"/>
      <c r="JDX149" s="450"/>
      <c r="JDY149" s="450"/>
      <c r="JDZ149" s="450"/>
      <c r="JEA149" s="450"/>
      <c r="JEB149" s="450"/>
      <c r="JEC149" s="450"/>
      <c r="JED149" s="450"/>
      <c r="JEE149" s="450"/>
      <c r="JEF149" s="450"/>
      <c r="JEG149" s="450"/>
      <c r="JEH149" s="450"/>
      <c r="JEI149" s="450"/>
      <c r="JEJ149" s="450"/>
      <c r="JEK149" s="450"/>
      <c r="JEL149" s="450"/>
      <c r="JEM149" s="450"/>
      <c r="JEN149" s="450"/>
      <c r="JEO149" s="450"/>
      <c r="JEP149" s="450"/>
      <c r="JEQ149" s="450"/>
      <c r="JER149" s="450"/>
      <c r="JES149" s="450"/>
      <c r="JET149" s="450"/>
      <c r="JEU149" s="450"/>
      <c r="JEV149" s="450"/>
      <c r="JEW149" s="450"/>
      <c r="JEX149" s="450"/>
      <c r="JEY149" s="450"/>
      <c r="JEZ149" s="450"/>
      <c r="JFA149" s="450"/>
      <c r="JFB149" s="450"/>
      <c r="JFC149" s="450"/>
      <c r="JFD149" s="450"/>
      <c r="JFE149" s="450"/>
      <c r="JFF149" s="450"/>
      <c r="JFG149" s="450"/>
      <c r="JFH149" s="450"/>
      <c r="JFI149" s="450"/>
      <c r="JFJ149" s="450"/>
      <c r="JFK149" s="450"/>
      <c r="JFL149" s="450"/>
      <c r="JFM149" s="450"/>
      <c r="JFN149" s="450"/>
      <c r="JFO149" s="450"/>
      <c r="JFP149" s="450"/>
      <c r="JFQ149" s="450"/>
      <c r="JFR149" s="450"/>
      <c r="JFS149" s="450"/>
      <c r="JFT149" s="450"/>
      <c r="JFU149" s="450"/>
      <c r="JFV149" s="450"/>
      <c r="JFW149" s="450"/>
      <c r="JFX149" s="450"/>
      <c r="JFY149" s="450"/>
      <c r="JFZ149" s="450"/>
      <c r="JGA149" s="450"/>
      <c r="JGB149" s="450"/>
      <c r="JGC149" s="450"/>
      <c r="JGD149" s="450"/>
      <c r="JGE149" s="450"/>
      <c r="JGF149" s="450"/>
      <c r="JGG149" s="450"/>
      <c r="JGH149" s="450"/>
      <c r="JGI149" s="450"/>
      <c r="JGJ149" s="450"/>
      <c r="JGK149" s="450"/>
      <c r="JGL149" s="450"/>
      <c r="JGM149" s="450"/>
      <c r="JGN149" s="450"/>
      <c r="JGO149" s="450"/>
      <c r="JGP149" s="450"/>
      <c r="JGQ149" s="450"/>
      <c r="JGR149" s="450"/>
      <c r="JGS149" s="450"/>
      <c r="JGT149" s="450"/>
      <c r="JGU149" s="450"/>
      <c r="JGV149" s="450"/>
      <c r="JGW149" s="450"/>
      <c r="JGX149" s="450"/>
      <c r="JGY149" s="450"/>
      <c r="JGZ149" s="450"/>
      <c r="JHA149" s="450"/>
      <c r="JHB149" s="450"/>
      <c r="JHC149" s="450"/>
      <c r="JHD149" s="450"/>
      <c r="JHE149" s="450"/>
      <c r="JHF149" s="450"/>
      <c r="JHG149" s="450"/>
      <c r="JHH149" s="450"/>
      <c r="JHI149" s="450"/>
      <c r="JHJ149" s="450"/>
      <c r="JHK149" s="450"/>
      <c r="JHL149" s="450"/>
      <c r="JHM149" s="450"/>
      <c r="JHN149" s="450"/>
      <c r="JHO149" s="450"/>
      <c r="JHP149" s="450"/>
      <c r="JHQ149" s="450"/>
      <c r="JHR149" s="450"/>
      <c r="JHS149" s="450"/>
      <c r="JHT149" s="450"/>
      <c r="JHU149" s="450"/>
      <c r="JHV149" s="450"/>
      <c r="JHW149" s="450"/>
      <c r="JHX149" s="450"/>
      <c r="JHY149" s="450"/>
      <c r="JHZ149" s="450"/>
      <c r="JIA149" s="450"/>
      <c r="JIB149" s="450"/>
      <c r="JIC149" s="450"/>
      <c r="JID149" s="450"/>
      <c r="JIE149" s="450"/>
      <c r="JIF149" s="450"/>
      <c r="JIG149" s="450"/>
      <c r="JIH149" s="450"/>
      <c r="JII149" s="450"/>
      <c r="JIJ149" s="450"/>
      <c r="JIK149" s="450"/>
      <c r="JIL149" s="450"/>
      <c r="JIM149" s="450"/>
      <c r="JIN149" s="450"/>
      <c r="JIO149" s="450"/>
      <c r="JIP149" s="450"/>
      <c r="JIQ149" s="450"/>
      <c r="JIR149" s="450"/>
      <c r="JIS149" s="450"/>
      <c r="JIT149" s="450"/>
      <c r="JIU149" s="450"/>
      <c r="JIV149" s="450"/>
      <c r="JIW149" s="450"/>
      <c r="JIX149" s="450"/>
      <c r="JIY149" s="450"/>
      <c r="JIZ149" s="450"/>
      <c r="JJA149" s="450"/>
      <c r="JJB149" s="450"/>
      <c r="JJC149" s="450"/>
      <c r="JJD149" s="450"/>
      <c r="JJE149" s="450"/>
      <c r="JJF149" s="450"/>
      <c r="JJG149" s="450"/>
      <c r="JJH149" s="450"/>
      <c r="JJI149" s="450"/>
      <c r="JJJ149" s="450"/>
      <c r="JJK149" s="450"/>
      <c r="JJL149" s="450"/>
      <c r="JJM149" s="450"/>
      <c r="JJN149" s="450"/>
      <c r="JJO149" s="450"/>
      <c r="JJP149" s="450"/>
      <c r="JJQ149" s="450"/>
      <c r="JJR149" s="450"/>
      <c r="JJS149" s="450"/>
      <c r="JJT149" s="450"/>
      <c r="JJU149" s="450"/>
      <c r="JJV149" s="450"/>
      <c r="JJW149" s="450"/>
      <c r="JJX149" s="450"/>
      <c r="JJY149" s="450"/>
      <c r="JJZ149" s="450"/>
      <c r="JKA149" s="450"/>
      <c r="JKB149" s="450"/>
      <c r="JKC149" s="450"/>
      <c r="JKD149" s="450"/>
      <c r="JKE149" s="450"/>
      <c r="JKF149" s="450"/>
      <c r="JKG149" s="450"/>
      <c r="JKH149" s="450"/>
      <c r="JKI149" s="450"/>
      <c r="JKJ149" s="450"/>
      <c r="JKK149" s="450"/>
      <c r="JKL149" s="450"/>
      <c r="JKM149" s="450"/>
      <c r="JKN149" s="450"/>
      <c r="JKO149" s="450"/>
      <c r="JKP149" s="450"/>
      <c r="JKQ149" s="450"/>
      <c r="JKR149" s="450"/>
      <c r="JKS149" s="450"/>
      <c r="JKT149" s="450"/>
      <c r="JKU149" s="450"/>
      <c r="JKV149" s="450"/>
      <c r="JKW149" s="450"/>
      <c r="JKX149" s="450"/>
      <c r="JKY149" s="450"/>
      <c r="JKZ149" s="450"/>
      <c r="JLA149" s="450"/>
      <c r="JLB149" s="450"/>
      <c r="JLC149" s="450"/>
      <c r="JLD149" s="450"/>
      <c r="JLE149" s="450"/>
      <c r="JLF149" s="450"/>
      <c r="JLG149" s="450"/>
      <c r="JLH149" s="450"/>
      <c r="JLI149" s="450"/>
      <c r="JLJ149" s="450"/>
      <c r="JLK149" s="450"/>
      <c r="JLL149" s="450"/>
      <c r="JLM149" s="450"/>
      <c r="JLN149" s="450"/>
      <c r="JLO149" s="450"/>
      <c r="JLP149" s="450"/>
      <c r="JLQ149" s="450"/>
      <c r="JLR149" s="450"/>
      <c r="JLS149" s="450"/>
      <c r="JLT149" s="450"/>
      <c r="JLU149" s="450"/>
      <c r="JLV149" s="450"/>
      <c r="JLW149" s="450"/>
      <c r="JLX149" s="450"/>
      <c r="JLY149" s="450"/>
      <c r="JLZ149" s="450"/>
      <c r="JMA149" s="450"/>
      <c r="JMB149" s="450"/>
      <c r="JMC149" s="450"/>
      <c r="JMD149" s="450"/>
      <c r="JME149" s="450"/>
      <c r="JMF149" s="450"/>
      <c r="JMG149" s="450"/>
      <c r="JMH149" s="450"/>
      <c r="JMI149" s="450"/>
      <c r="JMJ149" s="450"/>
      <c r="JMK149" s="450"/>
      <c r="JML149" s="450"/>
      <c r="JMM149" s="450"/>
      <c r="JMN149" s="450"/>
      <c r="JMO149" s="450"/>
      <c r="JMP149" s="450"/>
      <c r="JMQ149" s="450"/>
      <c r="JMR149" s="450"/>
      <c r="JMS149" s="450"/>
      <c r="JMT149" s="450"/>
      <c r="JMU149" s="450"/>
      <c r="JMV149" s="450"/>
      <c r="JMW149" s="450"/>
      <c r="JMX149" s="450"/>
      <c r="JMY149" s="450"/>
      <c r="JMZ149" s="450"/>
      <c r="JNA149" s="450"/>
      <c r="JNB149" s="450"/>
      <c r="JNC149" s="450"/>
      <c r="JND149" s="450"/>
      <c r="JNE149" s="450"/>
      <c r="JNF149" s="450"/>
      <c r="JNG149" s="450"/>
      <c r="JNH149" s="450"/>
      <c r="JNI149" s="450"/>
      <c r="JNJ149" s="450"/>
      <c r="JNK149" s="450"/>
      <c r="JNL149" s="450"/>
      <c r="JNM149" s="450"/>
      <c r="JNN149" s="450"/>
      <c r="JNO149" s="450"/>
      <c r="JNP149" s="450"/>
      <c r="JNQ149" s="450"/>
      <c r="JNR149" s="450"/>
      <c r="JNS149" s="450"/>
      <c r="JNT149" s="450"/>
      <c r="JNU149" s="450"/>
      <c r="JNV149" s="450"/>
      <c r="JNW149" s="450"/>
      <c r="JNX149" s="450"/>
      <c r="JNY149" s="450"/>
      <c r="JNZ149" s="450"/>
      <c r="JOA149" s="450"/>
      <c r="JOB149" s="450"/>
      <c r="JOC149" s="450"/>
      <c r="JOD149" s="450"/>
      <c r="JOE149" s="450"/>
      <c r="JOF149" s="450"/>
      <c r="JOG149" s="450"/>
      <c r="JOH149" s="450"/>
      <c r="JOI149" s="450"/>
      <c r="JOJ149" s="450"/>
      <c r="JOK149" s="450"/>
      <c r="JOL149" s="450"/>
      <c r="JOM149" s="450"/>
      <c r="JON149" s="450"/>
      <c r="JOO149" s="450"/>
      <c r="JOP149" s="450"/>
      <c r="JOQ149" s="450"/>
      <c r="JOR149" s="450"/>
      <c r="JOS149" s="450"/>
      <c r="JOT149" s="450"/>
      <c r="JOU149" s="450"/>
      <c r="JOV149" s="450"/>
      <c r="JOW149" s="450"/>
      <c r="JOX149" s="450"/>
      <c r="JOY149" s="450"/>
      <c r="JOZ149" s="450"/>
      <c r="JPA149" s="450"/>
      <c r="JPB149" s="450"/>
      <c r="JPC149" s="450"/>
      <c r="JPD149" s="450"/>
      <c r="JPE149" s="450"/>
      <c r="JPF149" s="450"/>
      <c r="JPG149" s="450"/>
      <c r="JPH149" s="450"/>
      <c r="JPI149" s="450"/>
      <c r="JPJ149" s="450"/>
      <c r="JPK149" s="450"/>
      <c r="JPL149" s="450"/>
      <c r="JPM149" s="450"/>
      <c r="JPN149" s="450"/>
      <c r="JPO149" s="450"/>
      <c r="JPP149" s="450"/>
      <c r="JPQ149" s="450"/>
      <c r="JPR149" s="450"/>
      <c r="JPS149" s="450"/>
      <c r="JPT149" s="450"/>
      <c r="JPU149" s="450"/>
      <c r="JPV149" s="450"/>
      <c r="JPW149" s="450"/>
      <c r="JPX149" s="450"/>
      <c r="JPY149" s="450"/>
      <c r="JPZ149" s="450"/>
      <c r="JQA149" s="450"/>
      <c r="JQB149" s="450"/>
      <c r="JQC149" s="450"/>
      <c r="JQD149" s="450"/>
      <c r="JQE149" s="450"/>
      <c r="JQF149" s="450"/>
      <c r="JQG149" s="450"/>
      <c r="JQH149" s="450"/>
      <c r="JQI149" s="450"/>
      <c r="JQJ149" s="450"/>
      <c r="JQK149" s="450"/>
      <c r="JQL149" s="450"/>
      <c r="JQM149" s="450"/>
      <c r="JQN149" s="450"/>
      <c r="JQO149" s="450"/>
      <c r="JQP149" s="450"/>
      <c r="JQQ149" s="450"/>
      <c r="JQR149" s="450"/>
      <c r="JQS149" s="450"/>
      <c r="JQT149" s="450"/>
      <c r="JQU149" s="450"/>
      <c r="JQV149" s="450"/>
      <c r="JQW149" s="450"/>
      <c r="JQX149" s="450"/>
      <c r="JQY149" s="450"/>
      <c r="JQZ149" s="450"/>
      <c r="JRA149" s="450"/>
      <c r="JRB149" s="450"/>
      <c r="JRC149" s="450"/>
      <c r="JRD149" s="450"/>
      <c r="JRE149" s="450"/>
      <c r="JRF149" s="450"/>
      <c r="JRG149" s="450"/>
      <c r="JRH149" s="450"/>
      <c r="JRI149" s="450"/>
      <c r="JRJ149" s="450"/>
      <c r="JRK149" s="450"/>
      <c r="JRL149" s="450"/>
      <c r="JRM149" s="450"/>
      <c r="JRN149" s="450"/>
      <c r="JRO149" s="450"/>
      <c r="JRP149" s="450"/>
      <c r="JRQ149" s="450"/>
      <c r="JRR149" s="450"/>
      <c r="JRS149" s="450"/>
      <c r="JRT149" s="450"/>
      <c r="JRU149" s="450"/>
      <c r="JRV149" s="450"/>
      <c r="JRW149" s="450"/>
      <c r="JRX149" s="450"/>
      <c r="JRY149" s="450"/>
      <c r="JRZ149" s="450"/>
      <c r="JSA149" s="450"/>
      <c r="JSB149" s="450"/>
      <c r="JSC149" s="450"/>
      <c r="JSD149" s="450"/>
      <c r="JSE149" s="450"/>
      <c r="JSF149" s="450"/>
      <c r="JSG149" s="450"/>
      <c r="JSH149" s="450"/>
      <c r="JSI149" s="450"/>
      <c r="JSJ149" s="450"/>
      <c r="JSK149" s="450"/>
      <c r="JSL149" s="450"/>
      <c r="JSM149" s="450"/>
      <c r="JSN149" s="450"/>
      <c r="JSO149" s="450"/>
      <c r="JSP149" s="450"/>
      <c r="JSQ149" s="450"/>
      <c r="JSR149" s="450"/>
      <c r="JSS149" s="450"/>
      <c r="JST149" s="450"/>
      <c r="JSU149" s="450"/>
      <c r="JSV149" s="450"/>
      <c r="JSW149" s="450"/>
      <c r="JSX149" s="450"/>
      <c r="JSY149" s="450"/>
      <c r="JSZ149" s="450"/>
      <c r="JTA149" s="450"/>
      <c r="JTB149" s="450"/>
      <c r="JTC149" s="450"/>
      <c r="JTD149" s="450"/>
      <c r="JTE149" s="450"/>
      <c r="JTF149" s="450"/>
      <c r="JTG149" s="450"/>
      <c r="JTH149" s="450"/>
      <c r="JTI149" s="450"/>
      <c r="JTJ149" s="450"/>
      <c r="JTK149" s="450"/>
      <c r="JTL149" s="450"/>
      <c r="JTM149" s="450"/>
      <c r="JTN149" s="450"/>
      <c r="JTO149" s="450"/>
      <c r="JTP149" s="450"/>
      <c r="JTQ149" s="450"/>
      <c r="JTR149" s="450"/>
      <c r="JTS149" s="450"/>
      <c r="JTT149" s="450"/>
      <c r="JTU149" s="450"/>
      <c r="JTV149" s="450"/>
      <c r="JTW149" s="450"/>
      <c r="JTX149" s="450"/>
      <c r="JTY149" s="450"/>
      <c r="JTZ149" s="450"/>
      <c r="JUA149" s="450"/>
      <c r="JUB149" s="450"/>
      <c r="JUC149" s="450"/>
      <c r="JUD149" s="450"/>
      <c r="JUE149" s="450"/>
      <c r="JUF149" s="450"/>
      <c r="JUG149" s="450"/>
      <c r="JUH149" s="450"/>
      <c r="JUI149" s="450"/>
      <c r="JUJ149" s="450"/>
      <c r="JUK149" s="450"/>
      <c r="JUL149" s="450"/>
      <c r="JUM149" s="450"/>
      <c r="JUN149" s="450"/>
      <c r="JUO149" s="450"/>
      <c r="JUP149" s="450"/>
      <c r="JUQ149" s="450"/>
      <c r="JUR149" s="450"/>
      <c r="JUS149" s="450"/>
      <c r="JUT149" s="450"/>
      <c r="JUU149" s="450"/>
      <c r="JUV149" s="450"/>
      <c r="JUW149" s="450"/>
      <c r="JUX149" s="450"/>
      <c r="JUY149" s="450"/>
      <c r="JUZ149" s="450"/>
      <c r="JVA149" s="450"/>
      <c r="JVB149" s="450"/>
      <c r="JVC149" s="450"/>
      <c r="JVD149" s="450"/>
      <c r="JVE149" s="450"/>
      <c r="JVF149" s="450"/>
      <c r="JVG149" s="450"/>
      <c r="JVH149" s="450"/>
      <c r="JVI149" s="450"/>
      <c r="JVJ149" s="450"/>
      <c r="JVK149" s="450"/>
      <c r="JVL149" s="450"/>
      <c r="JVM149" s="450"/>
      <c r="JVN149" s="450"/>
      <c r="JVO149" s="450"/>
      <c r="JVP149" s="450"/>
      <c r="JVQ149" s="450"/>
      <c r="JVR149" s="450"/>
      <c r="JVS149" s="450"/>
      <c r="JVT149" s="450"/>
      <c r="JVU149" s="450"/>
      <c r="JVV149" s="450"/>
      <c r="JVW149" s="450"/>
      <c r="JVX149" s="450"/>
      <c r="JVY149" s="450"/>
      <c r="JVZ149" s="450"/>
      <c r="JWA149" s="450"/>
      <c r="JWB149" s="450"/>
      <c r="JWC149" s="450"/>
      <c r="JWD149" s="450"/>
      <c r="JWE149" s="450"/>
      <c r="JWF149" s="450"/>
      <c r="JWG149" s="450"/>
      <c r="JWH149" s="450"/>
      <c r="JWI149" s="450"/>
      <c r="JWJ149" s="450"/>
      <c r="JWK149" s="450"/>
      <c r="JWL149" s="450"/>
      <c r="JWM149" s="450"/>
      <c r="JWN149" s="450"/>
      <c r="JWO149" s="450"/>
      <c r="JWP149" s="450"/>
      <c r="JWQ149" s="450"/>
      <c r="JWR149" s="450"/>
      <c r="JWS149" s="450"/>
      <c r="JWT149" s="450"/>
      <c r="JWU149" s="450"/>
      <c r="JWV149" s="450"/>
      <c r="JWW149" s="450"/>
      <c r="JWX149" s="450"/>
      <c r="JWY149" s="450"/>
      <c r="JWZ149" s="450"/>
      <c r="JXA149" s="450"/>
      <c r="JXB149" s="450"/>
      <c r="JXC149" s="450"/>
      <c r="JXD149" s="450"/>
      <c r="JXE149" s="450"/>
      <c r="JXF149" s="450"/>
      <c r="JXG149" s="450"/>
      <c r="JXH149" s="450"/>
      <c r="JXI149" s="450"/>
      <c r="JXJ149" s="450"/>
      <c r="JXK149" s="450"/>
      <c r="JXL149" s="450"/>
      <c r="JXM149" s="450"/>
      <c r="JXN149" s="450"/>
      <c r="JXO149" s="450"/>
      <c r="JXP149" s="450"/>
      <c r="JXQ149" s="450"/>
      <c r="JXR149" s="450"/>
      <c r="JXS149" s="450"/>
      <c r="JXT149" s="450"/>
      <c r="JXU149" s="450"/>
      <c r="JXV149" s="450"/>
      <c r="JXW149" s="450"/>
      <c r="JXX149" s="450"/>
      <c r="JXY149" s="450"/>
      <c r="JXZ149" s="450"/>
      <c r="JYA149" s="450"/>
      <c r="JYB149" s="450"/>
      <c r="JYC149" s="450"/>
      <c r="JYD149" s="450"/>
      <c r="JYE149" s="450"/>
      <c r="JYF149" s="450"/>
      <c r="JYG149" s="450"/>
      <c r="JYH149" s="450"/>
      <c r="JYI149" s="450"/>
      <c r="JYJ149" s="450"/>
      <c r="JYK149" s="450"/>
      <c r="JYL149" s="450"/>
      <c r="JYM149" s="450"/>
      <c r="JYN149" s="450"/>
      <c r="JYO149" s="450"/>
      <c r="JYP149" s="450"/>
      <c r="JYQ149" s="450"/>
      <c r="JYR149" s="450"/>
      <c r="JYS149" s="450"/>
      <c r="JYT149" s="450"/>
      <c r="JYU149" s="450"/>
      <c r="JYV149" s="450"/>
      <c r="JYW149" s="450"/>
      <c r="JYX149" s="450"/>
      <c r="JYY149" s="450"/>
      <c r="JYZ149" s="450"/>
      <c r="JZA149" s="450"/>
      <c r="JZB149" s="450"/>
      <c r="JZC149" s="450"/>
      <c r="JZD149" s="450"/>
      <c r="JZE149" s="450"/>
      <c r="JZF149" s="450"/>
      <c r="JZG149" s="450"/>
      <c r="JZH149" s="450"/>
      <c r="JZI149" s="450"/>
      <c r="JZJ149" s="450"/>
      <c r="JZK149" s="450"/>
      <c r="JZL149" s="450"/>
      <c r="JZM149" s="450"/>
      <c r="JZN149" s="450"/>
      <c r="JZO149" s="450"/>
      <c r="JZP149" s="450"/>
      <c r="JZQ149" s="450"/>
      <c r="JZR149" s="450"/>
      <c r="JZS149" s="450"/>
      <c r="JZT149" s="450"/>
      <c r="JZU149" s="450"/>
      <c r="JZV149" s="450"/>
      <c r="JZW149" s="450"/>
      <c r="JZX149" s="450"/>
      <c r="JZY149" s="450"/>
      <c r="JZZ149" s="450"/>
      <c r="KAA149" s="450"/>
      <c r="KAB149" s="450"/>
      <c r="KAC149" s="450"/>
      <c r="KAD149" s="450"/>
      <c r="KAE149" s="450"/>
      <c r="KAF149" s="450"/>
      <c r="KAG149" s="450"/>
      <c r="KAH149" s="450"/>
      <c r="KAI149" s="450"/>
      <c r="KAJ149" s="450"/>
      <c r="KAK149" s="450"/>
      <c r="KAL149" s="450"/>
      <c r="KAM149" s="450"/>
      <c r="KAN149" s="450"/>
      <c r="KAO149" s="450"/>
      <c r="KAP149" s="450"/>
      <c r="KAQ149" s="450"/>
      <c r="KAR149" s="450"/>
      <c r="KAS149" s="450"/>
      <c r="KAT149" s="450"/>
      <c r="KAU149" s="450"/>
      <c r="KAV149" s="450"/>
      <c r="KAW149" s="450"/>
      <c r="KAX149" s="450"/>
      <c r="KAY149" s="450"/>
      <c r="KAZ149" s="450"/>
      <c r="KBA149" s="450"/>
      <c r="KBB149" s="450"/>
      <c r="KBC149" s="450"/>
      <c r="KBD149" s="450"/>
      <c r="KBE149" s="450"/>
      <c r="KBF149" s="450"/>
      <c r="KBG149" s="450"/>
      <c r="KBH149" s="450"/>
      <c r="KBI149" s="450"/>
      <c r="KBJ149" s="450"/>
      <c r="KBK149" s="450"/>
      <c r="KBL149" s="450"/>
      <c r="KBM149" s="450"/>
      <c r="KBN149" s="450"/>
      <c r="KBO149" s="450"/>
      <c r="KBP149" s="450"/>
      <c r="KBQ149" s="450"/>
      <c r="KBR149" s="450"/>
      <c r="KBS149" s="450"/>
      <c r="KBT149" s="450"/>
      <c r="KBU149" s="450"/>
      <c r="KBV149" s="450"/>
      <c r="KBW149" s="450"/>
      <c r="KBX149" s="450"/>
      <c r="KBY149" s="450"/>
      <c r="KBZ149" s="450"/>
      <c r="KCA149" s="450"/>
      <c r="KCB149" s="450"/>
      <c r="KCC149" s="450"/>
      <c r="KCD149" s="450"/>
      <c r="KCE149" s="450"/>
      <c r="KCF149" s="450"/>
      <c r="KCG149" s="450"/>
      <c r="KCH149" s="450"/>
      <c r="KCI149" s="450"/>
      <c r="KCJ149" s="450"/>
      <c r="KCK149" s="450"/>
      <c r="KCL149" s="450"/>
      <c r="KCM149" s="450"/>
      <c r="KCN149" s="450"/>
      <c r="KCO149" s="450"/>
      <c r="KCP149" s="450"/>
      <c r="KCQ149" s="450"/>
      <c r="KCR149" s="450"/>
      <c r="KCS149" s="450"/>
      <c r="KCT149" s="450"/>
      <c r="KCU149" s="450"/>
      <c r="KCV149" s="450"/>
      <c r="KCW149" s="450"/>
      <c r="KCX149" s="450"/>
      <c r="KCY149" s="450"/>
      <c r="KCZ149" s="450"/>
      <c r="KDA149" s="450"/>
      <c r="KDB149" s="450"/>
      <c r="KDC149" s="450"/>
      <c r="KDD149" s="450"/>
      <c r="KDE149" s="450"/>
      <c r="KDF149" s="450"/>
      <c r="KDG149" s="450"/>
      <c r="KDH149" s="450"/>
      <c r="KDI149" s="450"/>
      <c r="KDJ149" s="450"/>
      <c r="KDK149" s="450"/>
      <c r="KDL149" s="450"/>
      <c r="KDM149" s="450"/>
      <c r="KDN149" s="450"/>
      <c r="KDO149" s="450"/>
      <c r="KDP149" s="450"/>
      <c r="KDQ149" s="450"/>
      <c r="KDR149" s="450"/>
      <c r="KDS149" s="450"/>
      <c r="KDT149" s="450"/>
      <c r="KDU149" s="450"/>
      <c r="KDV149" s="450"/>
      <c r="KDW149" s="450"/>
      <c r="KDX149" s="450"/>
      <c r="KDY149" s="450"/>
      <c r="KDZ149" s="450"/>
      <c r="KEA149" s="450"/>
      <c r="KEB149" s="450"/>
      <c r="KEC149" s="450"/>
      <c r="KED149" s="450"/>
      <c r="KEE149" s="450"/>
      <c r="KEF149" s="450"/>
      <c r="KEG149" s="450"/>
      <c r="KEH149" s="450"/>
      <c r="KEI149" s="450"/>
      <c r="KEJ149" s="450"/>
      <c r="KEK149" s="450"/>
      <c r="KEL149" s="450"/>
      <c r="KEM149" s="450"/>
      <c r="KEN149" s="450"/>
      <c r="KEO149" s="450"/>
      <c r="KEP149" s="450"/>
      <c r="KEQ149" s="450"/>
      <c r="KER149" s="450"/>
      <c r="KES149" s="450"/>
      <c r="KET149" s="450"/>
      <c r="KEU149" s="450"/>
      <c r="KEV149" s="450"/>
      <c r="KEW149" s="450"/>
      <c r="KEX149" s="450"/>
      <c r="KEY149" s="450"/>
      <c r="KEZ149" s="450"/>
      <c r="KFA149" s="450"/>
      <c r="KFB149" s="450"/>
      <c r="KFC149" s="450"/>
      <c r="KFD149" s="450"/>
      <c r="KFE149" s="450"/>
      <c r="KFF149" s="450"/>
      <c r="KFG149" s="450"/>
      <c r="KFH149" s="450"/>
      <c r="KFI149" s="450"/>
      <c r="KFJ149" s="450"/>
      <c r="KFK149" s="450"/>
      <c r="KFL149" s="450"/>
      <c r="KFM149" s="450"/>
      <c r="KFN149" s="450"/>
      <c r="KFO149" s="450"/>
      <c r="KFP149" s="450"/>
      <c r="KFQ149" s="450"/>
      <c r="KFR149" s="450"/>
      <c r="KFS149" s="450"/>
      <c r="KFT149" s="450"/>
      <c r="KFU149" s="450"/>
      <c r="KFV149" s="450"/>
      <c r="KFW149" s="450"/>
      <c r="KFX149" s="450"/>
      <c r="KFY149" s="450"/>
      <c r="KFZ149" s="450"/>
      <c r="KGA149" s="450"/>
      <c r="KGB149" s="450"/>
      <c r="KGC149" s="450"/>
      <c r="KGD149" s="450"/>
      <c r="KGE149" s="450"/>
      <c r="KGF149" s="450"/>
      <c r="KGG149" s="450"/>
      <c r="KGH149" s="450"/>
      <c r="KGI149" s="450"/>
      <c r="KGJ149" s="450"/>
      <c r="KGK149" s="450"/>
      <c r="KGL149" s="450"/>
      <c r="KGM149" s="450"/>
      <c r="KGN149" s="450"/>
      <c r="KGO149" s="450"/>
      <c r="KGP149" s="450"/>
      <c r="KGQ149" s="450"/>
      <c r="KGR149" s="450"/>
      <c r="KGS149" s="450"/>
      <c r="KGT149" s="450"/>
      <c r="KGU149" s="450"/>
      <c r="KGV149" s="450"/>
      <c r="KGW149" s="450"/>
      <c r="KGX149" s="450"/>
      <c r="KGY149" s="450"/>
      <c r="KGZ149" s="450"/>
      <c r="KHA149" s="450"/>
      <c r="KHB149" s="450"/>
      <c r="KHC149" s="450"/>
      <c r="KHD149" s="450"/>
      <c r="KHE149" s="450"/>
      <c r="KHF149" s="450"/>
      <c r="KHG149" s="450"/>
      <c r="KHH149" s="450"/>
      <c r="KHI149" s="450"/>
      <c r="KHJ149" s="450"/>
      <c r="KHK149" s="450"/>
      <c r="KHL149" s="450"/>
      <c r="KHM149" s="450"/>
      <c r="KHN149" s="450"/>
      <c r="KHO149" s="450"/>
      <c r="KHP149" s="450"/>
      <c r="KHQ149" s="450"/>
      <c r="KHR149" s="450"/>
      <c r="KHS149" s="450"/>
      <c r="KHT149" s="450"/>
      <c r="KHU149" s="450"/>
      <c r="KHV149" s="450"/>
      <c r="KHW149" s="450"/>
      <c r="KHX149" s="450"/>
      <c r="KHY149" s="450"/>
      <c r="KHZ149" s="450"/>
      <c r="KIA149" s="450"/>
      <c r="KIB149" s="450"/>
      <c r="KIC149" s="450"/>
      <c r="KID149" s="450"/>
      <c r="KIE149" s="450"/>
      <c r="KIF149" s="450"/>
      <c r="KIG149" s="450"/>
      <c r="KIH149" s="450"/>
      <c r="KII149" s="450"/>
      <c r="KIJ149" s="450"/>
      <c r="KIK149" s="450"/>
      <c r="KIL149" s="450"/>
      <c r="KIM149" s="450"/>
      <c r="KIN149" s="450"/>
      <c r="KIO149" s="450"/>
      <c r="KIP149" s="450"/>
      <c r="KIQ149" s="450"/>
      <c r="KIR149" s="450"/>
      <c r="KIS149" s="450"/>
      <c r="KIT149" s="450"/>
      <c r="KIU149" s="450"/>
      <c r="KIV149" s="450"/>
      <c r="KIW149" s="450"/>
      <c r="KIX149" s="450"/>
      <c r="KIY149" s="450"/>
      <c r="KIZ149" s="450"/>
      <c r="KJA149" s="450"/>
      <c r="KJB149" s="450"/>
      <c r="KJC149" s="450"/>
      <c r="KJD149" s="450"/>
      <c r="KJE149" s="450"/>
      <c r="KJF149" s="450"/>
      <c r="KJG149" s="450"/>
      <c r="KJH149" s="450"/>
      <c r="KJI149" s="450"/>
      <c r="KJJ149" s="450"/>
      <c r="KJK149" s="450"/>
      <c r="KJL149" s="450"/>
      <c r="KJM149" s="450"/>
      <c r="KJN149" s="450"/>
      <c r="KJO149" s="450"/>
      <c r="KJP149" s="450"/>
      <c r="KJQ149" s="450"/>
      <c r="KJR149" s="450"/>
      <c r="KJS149" s="450"/>
      <c r="KJT149" s="450"/>
      <c r="KJU149" s="450"/>
      <c r="KJV149" s="450"/>
      <c r="KJW149" s="450"/>
      <c r="KJX149" s="450"/>
      <c r="KJY149" s="450"/>
      <c r="KJZ149" s="450"/>
      <c r="KKA149" s="450"/>
      <c r="KKB149" s="450"/>
      <c r="KKC149" s="450"/>
      <c r="KKD149" s="450"/>
      <c r="KKE149" s="450"/>
      <c r="KKF149" s="450"/>
      <c r="KKG149" s="450"/>
      <c r="KKH149" s="450"/>
      <c r="KKI149" s="450"/>
      <c r="KKJ149" s="450"/>
      <c r="KKK149" s="450"/>
      <c r="KKL149" s="450"/>
      <c r="KKM149" s="450"/>
      <c r="KKN149" s="450"/>
      <c r="KKO149" s="450"/>
      <c r="KKP149" s="450"/>
      <c r="KKQ149" s="450"/>
      <c r="KKR149" s="450"/>
      <c r="KKS149" s="450"/>
      <c r="KKT149" s="450"/>
      <c r="KKU149" s="450"/>
      <c r="KKV149" s="450"/>
      <c r="KKW149" s="450"/>
      <c r="KKX149" s="450"/>
      <c r="KKY149" s="450"/>
      <c r="KKZ149" s="450"/>
      <c r="KLA149" s="450"/>
      <c r="KLB149" s="450"/>
      <c r="KLC149" s="450"/>
      <c r="KLD149" s="450"/>
      <c r="KLE149" s="450"/>
      <c r="KLF149" s="450"/>
      <c r="KLG149" s="450"/>
      <c r="KLH149" s="450"/>
      <c r="KLI149" s="450"/>
      <c r="KLJ149" s="450"/>
      <c r="KLK149" s="450"/>
      <c r="KLL149" s="450"/>
      <c r="KLM149" s="450"/>
      <c r="KLN149" s="450"/>
      <c r="KLO149" s="450"/>
      <c r="KLP149" s="450"/>
      <c r="KLQ149" s="450"/>
      <c r="KLR149" s="450"/>
      <c r="KLS149" s="450"/>
      <c r="KLT149" s="450"/>
      <c r="KLU149" s="450"/>
      <c r="KLV149" s="450"/>
      <c r="KLW149" s="450"/>
      <c r="KLX149" s="450"/>
      <c r="KLY149" s="450"/>
      <c r="KLZ149" s="450"/>
      <c r="KMA149" s="450"/>
      <c r="KMB149" s="450"/>
      <c r="KMC149" s="450"/>
      <c r="KMD149" s="450"/>
      <c r="KME149" s="450"/>
      <c r="KMF149" s="450"/>
      <c r="KMG149" s="450"/>
      <c r="KMH149" s="450"/>
      <c r="KMI149" s="450"/>
      <c r="KMJ149" s="450"/>
      <c r="KMK149" s="450"/>
      <c r="KML149" s="450"/>
      <c r="KMM149" s="450"/>
      <c r="KMN149" s="450"/>
      <c r="KMO149" s="450"/>
      <c r="KMP149" s="450"/>
      <c r="KMQ149" s="450"/>
      <c r="KMR149" s="450"/>
      <c r="KMS149" s="450"/>
      <c r="KMT149" s="450"/>
      <c r="KMU149" s="450"/>
      <c r="KMV149" s="450"/>
      <c r="KMW149" s="450"/>
      <c r="KMX149" s="450"/>
      <c r="KMY149" s="450"/>
      <c r="KMZ149" s="450"/>
      <c r="KNA149" s="450"/>
      <c r="KNB149" s="450"/>
      <c r="KNC149" s="450"/>
      <c r="KND149" s="450"/>
      <c r="KNE149" s="450"/>
      <c r="KNF149" s="450"/>
      <c r="KNG149" s="450"/>
      <c r="KNH149" s="450"/>
      <c r="KNI149" s="450"/>
      <c r="KNJ149" s="450"/>
      <c r="KNK149" s="450"/>
      <c r="KNL149" s="450"/>
      <c r="KNM149" s="450"/>
      <c r="KNN149" s="450"/>
      <c r="KNO149" s="450"/>
      <c r="KNP149" s="450"/>
      <c r="KNQ149" s="450"/>
      <c r="KNR149" s="450"/>
      <c r="KNS149" s="450"/>
      <c r="KNT149" s="450"/>
      <c r="KNU149" s="450"/>
      <c r="KNV149" s="450"/>
      <c r="KNW149" s="450"/>
      <c r="KNX149" s="450"/>
      <c r="KNY149" s="450"/>
      <c r="KNZ149" s="450"/>
      <c r="KOA149" s="450"/>
      <c r="KOB149" s="450"/>
      <c r="KOC149" s="450"/>
      <c r="KOD149" s="450"/>
      <c r="KOE149" s="450"/>
      <c r="KOF149" s="450"/>
      <c r="KOG149" s="450"/>
      <c r="KOH149" s="450"/>
      <c r="KOI149" s="450"/>
      <c r="KOJ149" s="450"/>
      <c r="KOK149" s="450"/>
      <c r="KOL149" s="450"/>
      <c r="KOM149" s="450"/>
      <c r="KON149" s="450"/>
      <c r="KOO149" s="450"/>
      <c r="KOP149" s="450"/>
      <c r="KOQ149" s="450"/>
      <c r="KOR149" s="450"/>
      <c r="KOS149" s="450"/>
      <c r="KOT149" s="450"/>
      <c r="KOU149" s="450"/>
      <c r="KOV149" s="450"/>
      <c r="KOW149" s="450"/>
      <c r="KOX149" s="450"/>
      <c r="KOY149" s="450"/>
      <c r="KOZ149" s="450"/>
      <c r="KPA149" s="450"/>
      <c r="KPB149" s="450"/>
      <c r="KPC149" s="450"/>
      <c r="KPD149" s="450"/>
      <c r="KPE149" s="450"/>
      <c r="KPF149" s="450"/>
      <c r="KPG149" s="450"/>
      <c r="KPH149" s="450"/>
      <c r="KPI149" s="450"/>
      <c r="KPJ149" s="450"/>
      <c r="KPK149" s="450"/>
      <c r="KPL149" s="450"/>
      <c r="KPM149" s="450"/>
      <c r="KPN149" s="450"/>
      <c r="KPO149" s="450"/>
      <c r="KPP149" s="450"/>
      <c r="KPQ149" s="450"/>
      <c r="KPR149" s="450"/>
      <c r="KPS149" s="450"/>
      <c r="KPT149" s="450"/>
      <c r="KPU149" s="450"/>
      <c r="KPV149" s="450"/>
      <c r="KPW149" s="450"/>
      <c r="KPX149" s="450"/>
      <c r="KPY149" s="450"/>
      <c r="KPZ149" s="450"/>
      <c r="KQA149" s="450"/>
      <c r="KQB149" s="450"/>
      <c r="KQC149" s="450"/>
      <c r="KQD149" s="450"/>
      <c r="KQE149" s="450"/>
      <c r="KQF149" s="450"/>
      <c r="KQG149" s="450"/>
      <c r="KQH149" s="450"/>
      <c r="KQI149" s="450"/>
      <c r="KQJ149" s="450"/>
      <c r="KQK149" s="450"/>
      <c r="KQL149" s="450"/>
      <c r="KQM149" s="450"/>
      <c r="KQN149" s="450"/>
      <c r="KQO149" s="450"/>
      <c r="KQP149" s="450"/>
      <c r="KQQ149" s="450"/>
      <c r="KQR149" s="450"/>
      <c r="KQS149" s="450"/>
      <c r="KQT149" s="450"/>
      <c r="KQU149" s="450"/>
      <c r="KQV149" s="450"/>
      <c r="KQW149" s="450"/>
      <c r="KQX149" s="450"/>
      <c r="KQY149" s="450"/>
      <c r="KQZ149" s="450"/>
      <c r="KRA149" s="450"/>
      <c r="KRB149" s="450"/>
      <c r="KRC149" s="450"/>
      <c r="KRD149" s="450"/>
      <c r="KRE149" s="450"/>
      <c r="KRF149" s="450"/>
      <c r="KRG149" s="450"/>
      <c r="KRH149" s="450"/>
      <c r="KRI149" s="450"/>
      <c r="KRJ149" s="450"/>
      <c r="KRK149" s="450"/>
      <c r="KRL149" s="450"/>
      <c r="KRM149" s="450"/>
      <c r="KRN149" s="450"/>
      <c r="KRO149" s="450"/>
      <c r="KRP149" s="450"/>
      <c r="KRQ149" s="450"/>
      <c r="KRR149" s="450"/>
      <c r="KRS149" s="450"/>
      <c r="KRT149" s="450"/>
      <c r="KRU149" s="450"/>
      <c r="KRV149" s="450"/>
      <c r="KRW149" s="450"/>
      <c r="KRX149" s="450"/>
      <c r="KRY149" s="450"/>
      <c r="KRZ149" s="450"/>
      <c r="KSA149" s="450"/>
      <c r="KSB149" s="450"/>
      <c r="KSC149" s="450"/>
      <c r="KSD149" s="450"/>
      <c r="KSE149" s="450"/>
      <c r="KSF149" s="450"/>
      <c r="KSG149" s="450"/>
      <c r="KSH149" s="450"/>
      <c r="KSI149" s="450"/>
      <c r="KSJ149" s="450"/>
      <c r="KSK149" s="450"/>
      <c r="KSL149" s="450"/>
      <c r="KSM149" s="450"/>
      <c r="KSN149" s="450"/>
      <c r="KSO149" s="450"/>
      <c r="KSP149" s="450"/>
      <c r="KSQ149" s="450"/>
      <c r="KSR149" s="450"/>
      <c r="KSS149" s="450"/>
      <c r="KST149" s="450"/>
      <c r="KSU149" s="450"/>
      <c r="KSV149" s="450"/>
      <c r="KSW149" s="450"/>
      <c r="KSX149" s="450"/>
      <c r="KSY149" s="450"/>
      <c r="KSZ149" s="450"/>
      <c r="KTA149" s="450"/>
      <c r="KTB149" s="450"/>
      <c r="KTC149" s="450"/>
      <c r="KTD149" s="450"/>
      <c r="KTE149" s="450"/>
      <c r="KTF149" s="450"/>
      <c r="KTG149" s="450"/>
      <c r="KTH149" s="450"/>
      <c r="KTI149" s="450"/>
      <c r="KTJ149" s="450"/>
      <c r="KTK149" s="450"/>
      <c r="KTL149" s="450"/>
      <c r="KTM149" s="450"/>
      <c r="KTN149" s="450"/>
      <c r="KTO149" s="450"/>
      <c r="KTP149" s="450"/>
      <c r="KTQ149" s="450"/>
      <c r="KTR149" s="450"/>
      <c r="KTS149" s="450"/>
      <c r="KTT149" s="450"/>
      <c r="KTU149" s="450"/>
      <c r="KTV149" s="450"/>
      <c r="KTW149" s="450"/>
      <c r="KTX149" s="450"/>
      <c r="KTY149" s="450"/>
      <c r="KTZ149" s="450"/>
      <c r="KUA149" s="450"/>
      <c r="KUB149" s="450"/>
      <c r="KUC149" s="450"/>
      <c r="KUD149" s="450"/>
      <c r="KUE149" s="450"/>
      <c r="KUF149" s="450"/>
      <c r="KUG149" s="450"/>
      <c r="KUH149" s="450"/>
      <c r="KUI149" s="450"/>
      <c r="KUJ149" s="450"/>
      <c r="KUK149" s="450"/>
      <c r="KUL149" s="450"/>
      <c r="KUM149" s="450"/>
      <c r="KUN149" s="450"/>
      <c r="KUO149" s="450"/>
      <c r="KUP149" s="450"/>
      <c r="KUQ149" s="450"/>
      <c r="KUR149" s="450"/>
      <c r="KUS149" s="450"/>
      <c r="KUT149" s="450"/>
      <c r="KUU149" s="450"/>
      <c r="KUV149" s="450"/>
      <c r="KUW149" s="450"/>
      <c r="KUX149" s="450"/>
      <c r="KUY149" s="450"/>
      <c r="KUZ149" s="450"/>
      <c r="KVA149" s="450"/>
      <c r="KVB149" s="450"/>
      <c r="KVC149" s="450"/>
      <c r="KVD149" s="450"/>
      <c r="KVE149" s="450"/>
      <c r="KVF149" s="450"/>
      <c r="KVG149" s="450"/>
      <c r="KVH149" s="450"/>
      <c r="KVI149" s="450"/>
      <c r="KVJ149" s="450"/>
      <c r="KVK149" s="450"/>
      <c r="KVL149" s="450"/>
      <c r="KVM149" s="450"/>
      <c r="KVN149" s="450"/>
      <c r="KVO149" s="450"/>
      <c r="KVP149" s="450"/>
      <c r="KVQ149" s="450"/>
      <c r="KVR149" s="450"/>
      <c r="KVS149" s="450"/>
      <c r="KVT149" s="450"/>
      <c r="KVU149" s="450"/>
      <c r="KVV149" s="450"/>
      <c r="KVW149" s="450"/>
      <c r="KVX149" s="450"/>
      <c r="KVY149" s="450"/>
      <c r="KVZ149" s="450"/>
      <c r="KWA149" s="450"/>
      <c r="KWB149" s="450"/>
      <c r="KWC149" s="450"/>
      <c r="KWD149" s="450"/>
      <c r="KWE149" s="450"/>
      <c r="KWF149" s="450"/>
      <c r="KWG149" s="450"/>
      <c r="KWH149" s="450"/>
      <c r="KWI149" s="450"/>
      <c r="KWJ149" s="450"/>
      <c r="KWK149" s="450"/>
      <c r="KWL149" s="450"/>
      <c r="KWM149" s="450"/>
      <c r="KWN149" s="450"/>
      <c r="KWO149" s="450"/>
      <c r="KWP149" s="450"/>
      <c r="KWQ149" s="450"/>
      <c r="KWR149" s="450"/>
      <c r="KWS149" s="450"/>
      <c r="KWT149" s="450"/>
      <c r="KWU149" s="450"/>
      <c r="KWV149" s="450"/>
      <c r="KWW149" s="450"/>
      <c r="KWX149" s="450"/>
      <c r="KWY149" s="450"/>
      <c r="KWZ149" s="450"/>
      <c r="KXA149" s="450"/>
      <c r="KXB149" s="450"/>
      <c r="KXC149" s="450"/>
      <c r="KXD149" s="450"/>
      <c r="KXE149" s="450"/>
      <c r="KXF149" s="450"/>
      <c r="KXG149" s="450"/>
      <c r="KXH149" s="450"/>
      <c r="KXI149" s="450"/>
      <c r="KXJ149" s="450"/>
      <c r="KXK149" s="450"/>
      <c r="KXL149" s="450"/>
      <c r="KXM149" s="450"/>
      <c r="KXN149" s="450"/>
      <c r="KXO149" s="450"/>
      <c r="KXP149" s="450"/>
      <c r="KXQ149" s="450"/>
      <c r="KXR149" s="450"/>
      <c r="KXS149" s="450"/>
      <c r="KXT149" s="450"/>
      <c r="KXU149" s="450"/>
      <c r="KXV149" s="450"/>
      <c r="KXW149" s="450"/>
      <c r="KXX149" s="450"/>
      <c r="KXY149" s="450"/>
      <c r="KXZ149" s="450"/>
      <c r="KYA149" s="450"/>
      <c r="KYB149" s="450"/>
      <c r="KYC149" s="450"/>
      <c r="KYD149" s="450"/>
      <c r="KYE149" s="450"/>
      <c r="KYF149" s="450"/>
      <c r="KYG149" s="450"/>
      <c r="KYH149" s="450"/>
      <c r="KYI149" s="450"/>
      <c r="KYJ149" s="450"/>
      <c r="KYK149" s="450"/>
      <c r="KYL149" s="450"/>
      <c r="KYM149" s="450"/>
      <c r="KYN149" s="450"/>
      <c r="KYO149" s="450"/>
      <c r="KYP149" s="450"/>
      <c r="KYQ149" s="450"/>
      <c r="KYR149" s="450"/>
      <c r="KYS149" s="450"/>
      <c r="KYT149" s="450"/>
      <c r="KYU149" s="450"/>
      <c r="KYV149" s="450"/>
      <c r="KYW149" s="450"/>
      <c r="KYX149" s="450"/>
      <c r="KYY149" s="450"/>
      <c r="KYZ149" s="450"/>
      <c r="KZA149" s="450"/>
      <c r="KZB149" s="450"/>
      <c r="KZC149" s="450"/>
      <c r="KZD149" s="450"/>
      <c r="KZE149" s="450"/>
      <c r="KZF149" s="450"/>
      <c r="KZG149" s="450"/>
      <c r="KZH149" s="450"/>
      <c r="KZI149" s="450"/>
      <c r="KZJ149" s="450"/>
      <c r="KZK149" s="450"/>
      <c r="KZL149" s="450"/>
      <c r="KZM149" s="450"/>
      <c r="KZN149" s="450"/>
      <c r="KZO149" s="450"/>
      <c r="KZP149" s="450"/>
      <c r="KZQ149" s="450"/>
      <c r="KZR149" s="450"/>
      <c r="KZS149" s="450"/>
      <c r="KZT149" s="450"/>
      <c r="KZU149" s="450"/>
      <c r="KZV149" s="450"/>
      <c r="KZW149" s="450"/>
      <c r="KZX149" s="450"/>
      <c r="KZY149" s="450"/>
      <c r="KZZ149" s="450"/>
      <c r="LAA149" s="450"/>
      <c r="LAB149" s="450"/>
      <c r="LAC149" s="450"/>
      <c r="LAD149" s="450"/>
      <c r="LAE149" s="450"/>
      <c r="LAF149" s="450"/>
      <c r="LAG149" s="450"/>
      <c r="LAH149" s="450"/>
      <c r="LAI149" s="450"/>
      <c r="LAJ149" s="450"/>
      <c r="LAK149" s="450"/>
      <c r="LAL149" s="450"/>
      <c r="LAM149" s="450"/>
      <c r="LAN149" s="450"/>
      <c r="LAO149" s="450"/>
      <c r="LAP149" s="450"/>
      <c r="LAQ149" s="450"/>
      <c r="LAR149" s="450"/>
      <c r="LAS149" s="450"/>
      <c r="LAT149" s="450"/>
      <c r="LAU149" s="450"/>
      <c r="LAV149" s="450"/>
      <c r="LAW149" s="450"/>
      <c r="LAX149" s="450"/>
      <c r="LAY149" s="450"/>
      <c r="LAZ149" s="450"/>
      <c r="LBA149" s="450"/>
      <c r="LBB149" s="450"/>
      <c r="LBC149" s="450"/>
      <c r="LBD149" s="450"/>
      <c r="LBE149" s="450"/>
      <c r="LBF149" s="450"/>
      <c r="LBG149" s="450"/>
      <c r="LBH149" s="450"/>
      <c r="LBI149" s="450"/>
      <c r="LBJ149" s="450"/>
      <c r="LBK149" s="450"/>
      <c r="LBL149" s="450"/>
      <c r="LBM149" s="450"/>
      <c r="LBN149" s="450"/>
      <c r="LBO149" s="450"/>
      <c r="LBP149" s="450"/>
      <c r="LBQ149" s="450"/>
      <c r="LBR149" s="450"/>
      <c r="LBS149" s="450"/>
      <c r="LBT149" s="450"/>
      <c r="LBU149" s="450"/>
      <c r="LBV149" s="450"/>
      <c r="LBW149" s="450"/>
      <c r="LBX149" s="450"/>
      <c r="LBY149" s="450"/>
      <c r="LBZ149" s="450"/>
      <c r="LCA149" s="450"/>
      <c r="LCB149" s="450"/>
      <c r="LCC149" s="450"/>
      <c r="LCD149" s="450"/>
      <c r="LCE149" s="450"/>
      <c r="LCF149" s="450"/>
      <c r="LCG149" s="450"/>
      <c r="LCH149" s="450"/>
      <c r="LCI149" s="450"/>
      <c r="LCJ149" s="450"/>
      <c r="LCK149" s="450"/>
      <c r="LCL149" s="450"/>
      <c r="LCM149" s="450"/>
      <c r="LCN149" s="450"/>
      <c r="LCO149" s="450"/>
      <c r="LCP149" s="450"/>
      <c r="LCQ149" s="450"/>
      <c r="LCR149" s="450"/>
      <c r="LCS149" s="450"/>
      <c r="LCT149" s="450"/>
      <c r="LCU149" s="450"/>
      <c r="LCV149" s="450"/>
      <c r="LCW149" s="450"/>
      <c r="LCX149" s="450"/>
      <c r="LCY149" s="450"/>
      <c r="LCZ149" s="450"/>
      <c r="LDA149" s="450"/>
      <c r="LDB149" s="450"/>
      <c r="LDC149" s="450"/>
      <c r="LDD149" s="450"/>
      <c r="LDE149" s="450"/>
      <c r="LDF149" s="450"/>
      <c r="LDG149" s="450"/>
      <c r="LDH149" s="450"/>
      <c r="LDI149" s="450"/>
      <c r="LDJ149" s="450"/>
      <c r="LDK149" s="450"/>
      <c r="LDL149" s="450"/>
      <c r="LDM149" s="450"/>
      <c r="LDN149" s="450"/>
      <c r="LDO149" s="450"/>
      <c r="LDP149" s="450"/>
      <c r="LDQ149" s="450"/>
      <c r="LDR149" s="450"/>
      <c r="LDS149" s="450"/>
      <c r="LDT149" s="450"/>
      <c r="LDU149" s="450"/>
      <c r="LDV149" s="450"/>
      <c r="LDW149" s="450"/>
      <c r="LDX149" s="450"/>
      <c r="LDY149" s="450"/>
      <c r="LDZ149" s="450"/>
      <c r="LEA149" s="450"/>
      <c r="LEB149" s="450"/>
      <c r="LEC149" s="450"/>
      <c r="LED149" s="450"/>
      <c r="LEE149" s="450"/>
      <c r="LEF149" s="450"/>
      <c r="LEG149" s="450"/>
      <c r="LEH149" s="450"/>
      <c r="LEI149" s="450"/>
      <c r="LEJ149" s="450"/>
      <c r="LEK149" s="450"/>
      <c r="LEL149" s="450"/>
      <c r="LEM149" s="450"/>
      <c r="LEN149" s="450"/>
      <c r="LEO149" s="450"/>
      <c r="LEP149" s="450"/>
      <c r="LEQ149" s="450"/>
      <c r="LER149" s="450"/>
      <c r="LES149" s="450"/>
      <c r="LET149" s="450"/>
      <c r="LEU149" s="450"/>
      <c r="LEV149" s="450"/>
      <c r="LEW149" s="450"/>
      <c r="LEX149" s="450"/>
      <c r="LEY149" s="450"/>
      <c r="LEZ149" s="450"/>
      <c r="LFA149" s="450"/>
      <c r="LFB149" s="450"/>
      <c r="LFC149" s="450"/>
      <c r="LFD149" s="450"/>
      <c r="LFE149" s="450"/>
      <c r="LFF149" s="450"/>
      <c r="LFG149" s="450"/>
      <c r="LFH149" s="450"/>
      <c r="LFI149" s="450"/>
      <c r="LFJ149" s="450"/>
      <c r="LFK149" s="450"/>
      <c r="LFL149" s="450"/>
      <c r="LFM149" s="450"/>
      <c r="LFN149" s="450"/>
      <c r="LFO149" s="450"/>
      <c r="LFP149" s="450"/>
      <c r="LFQ149" s="450"/>
      <c r="LFR149" s="450"/>
      <c r="LFS149" s="450"/>
      <c r="LFT149" s="450"/>
      <c r="LFU149" s="450"/>
      <c r="LFV149" s="450"/>
      <c r="LFW149" s="450"/>
      <c r="LFX149" s="450"/>
      <c r="LFY149" s="450"/>
      <c r="LFZ149" s="450"/>
      <c r="LGA149" s="450"/>
      <c r="LGB149" s="450"/>
      <c r="LGC149" s="450"/>
      <c r="LGD149" s="450"/>
      <c r="LGE149" s="450"/>
      <c r="LGF149" s="450"/>
      <c r="LGG149" s="450"/>
      <c r="LGH149" s="450"/>
      <c r="LGI149" s="450"/>
      <c r="LGJ149" s="450"/>
      <c r="LGK149" s="450"/>
      <c r="LGL149" s="450"/>
      <c r="LGM149" s="450"/>
      <c r="LGN149" s="450"/>
      <c r="LGO149" s="450"/>
      <c r="LGP149" s="450"/>
      <c r="LGQ149" s="450"/>
      <c r="LGR149" s="450"/>
      <c r="LGS149" s="450"/>
      <c r="LGT149" s="450"/>
      <c r="LGU149" s="450"/>
      <c r="LGV149" s="450"/>
      <c r="LGW149" s="450"/>
      <c r="LGX149" s="450"/>
      <c r="LGY149" s="450"/>
      <c r="LGZ149" s="450"/>
      <c r="LHA149" s="450"/>
      <c r="LHB149" s="450"/>
      <c r="LHC149" s="450"/>
      <c r="LHD149" s="450"/>
      <c r="LHE149" s="450"/>
      <c r="LHF149" s="450"/>
      <c r="LHG149" s="450"/>
      <c r="LHH149" s="450"/>
      <c r="LHI149" s="450"/>
      <c r="LHJ149" s="450"/>
      <c r="LHK149" s="450"/>
      <c r="LHL149" s="450"/>
      <c r="LHM149" s="450"/>
      <c r="LHN149" s="450"/>
      <c r="LHO149" s="450"/>
      <c r="LHP149" s="450"/>
      <c r="LHQ149" s="450"/>
      <c r="LHR149" s="450"/>
      <c r="LHS149" s="450"/>
      <c r="LHT149" s="450"/>
      <c r="LHU149" s="450"/>
      <c r="LHV149" s="450"/>
      <c r="LHW149" s="450"/>
      <c r="LHX149" s="450"/>
      <c r="LHY149" s="450"/>
      <c r="LHZ149" s="450"/>
      <c r="LIA149" s="450"/>
      <c r="LIB149" s="450"/>
      <c r="LIC149" s="450"/>
      <c r="LID149" s="450"/>
      <c r="LIE149" s="450"/>
      <c r="LIF149" s="450"/>
      <c r="LIG149" s="450"/>
      <c r="LIH149" s="450"/>
      <c r="LII149" s="450"/>
      <c r="LIJ149" s="450"/>
      <c r="LIK149" s="450"/>
      <c r="LIL149" s="450"/>
      <c r="LIM149" s="450"/>
      <c r="LIN149" s="450"/>
      <c r="LIO149" s="450"/>
      <c r="LIP149" s="450"/>
      <c r="LIQ149" s="450"/>
      <c r="LIR149" s="450"/>
      <c r="LIS149" s="450"/>
      <c r="LIT149" s="450"/>
      <c r="LIU149" s="450"/>
      <c r="LIV149" s="450"/>
      <c r="LIW149" s="450"/>
      <c r="LIX149" s="450"/>
      <c r="LIY149" s="450"/>
      <c r="LIZ149" s="450"/>
      <c r="LJA149" s="450"/>
      <c r="LJB149" s="450"/>
      <c r="LJC149" s="450"/>
      <c r="LJD149" s="450"/>
      <c r="LJE149" s="450"/>
      <c r="LJF149" s="450"/>
      <c r="LJG149" s="450"/>
      <c r="LJH149" s="450"/>
      <c r="LJI149" s="450"/>
      <c r="LJJ149" s="450"/>
      <c r="LJK149" s="450"/>
      <c r="LJL149" s="450"/>
      <c r="LJM149" s="450"/>
      <c r="LJN149" s="450"/>
      <c r="LJO149" s="450"/>
      <c r="LJP149" s="450"/>
      <c r="LJQ149" s="450"/>
      <c r="LJR149" s="450"/>
      <c r="LJS149" s="450"/>
      <c r="LJT149" s="450"/>
      <c r="LJU149" s="450"/>
      <c r="LJV149" s="450"/>
      <c r="LJW149" s="450"/>
      <c r="LJX149" s="450"/>
      <c r="LJY149" s="450"/>
      <c r="LJZ149" s="450"/>
      <c r="LKA149" s="450"/>
      <c r="LKB149" s="450"/>
      <c r="LKC149" s="450"/>
      <c r="LKD149" s="450"/>
      <c r="LKE149" s="450"/>
      <c r="LKF149" s="450"/>
      <c r="LKG149" s="450"/>
      <c r="LKH149" s="450"/>
      <c r="LKI149" s="450"/>
      <c r="LKJ149" s="450"/>
      <c r="LKK149" s="450"/>
      <c r="LKL149" s="450"/>
      <c r="LKM149" s="450"/>
      <c r="LKN149" s="450"/>
      <c r="LKO149" s="450"/>
      <c r="LKP149" s="450"/>
      <c r="LKQ149" s="450"/>
      <c r="LKR149" s="450"/>
      <c r="LKS149" s="450"/>
      <c r="LKT149" s="450"/>
      <c r="LKU149" s="450"/>
      <c r="LKV149" s="450"/>
      <c r="LKW149" s="450"/>
      <c r="LKX149" s="450"/>
      <c r="LKY149" s="450"/>
      <c r="LKZ149" s="450"/>
      <c r="LLA149" s="450"/>
      <c r="LLB149" s="450"/>
      <c r="LLC149" s="450"/>
      <c r="LLD149" s="450"/>
      <c r="LLE149" s="450"/>
      <c r="LLF149" s="450"/>
      <c r="LLG149" s="450"/>
      <c r="LLH149" s="450"/>
      <c r="LLI149" s="450"/>
      <c r="LLJ149" s="450"/>
      <c r="LLK149" s="450"/>
      <c r="LLL149" s="450"/>
      <c r="LLM149" s="450"/>
      <c r="LLN149" s="450"/>
      <c r="LLO149" s="450"/>
      <c r="LLP149" s="450"/>
      <c r="LLQ149" s="450"/>
      <c r="LLR149" s="450"/>
      <c r="LLS149" s="450"/>
      <c r="LLT149" s="450"/>
      <c r="LLU149" s="450"/>
      <c r="LLV149" s="450"/>
      <c r="LLW149" s="450"/>
      <c r="LLX149" s="450"/>
      <c r="LLY149" s="450"/>
      <c r="LLZ149" s="450"/>
      <c r="LMA149" s="450"/>
      <c r="LMB149" s="450"/>
      <c r="LMC149" s="450"/>
      <c r="LMD149" s="450"/>
      <c r="LME149" s="450"/>
      <c r="LMF149" s="450"/>
      <c r="LMG149" s="450"/>
      <c r="LMH149" s="450"/>
      <c r="LMI149" s="450"/>
      <c r="LMJ149" s="450"/>
      <c r="LMK149" s="450"/>
      <c r="LML149" s="450"/>
      <c r="LMM149" s="450"/>
      <c r="LMN149" s="450"/>
      <c r="LMO149" s="450"/>
      <c r="LMP149" s="450"/>
      <c r="LMQ149" s="450"/>
      <c r="LMR149" s="450"/>
      <c r="LMS149" s="450"/>
      <c r="LMT149" s="450"/>
      <c r="LMU149" s="450"/>
      <c r="LMV149" s="450"/>
      <c r="LMW149" s="450"/>
      <c r="LMX149" s="450"/>
      <c r="LMY149" s="450"/>
      <c r="LMZ149" s="450"/>
      <c r="LNA149" s="450"/>
      <c r="LNB149" s="450"/>
      <c r="LNC149" s="450"/>
      <c r="LND149" s="450"/>
      <c r="LNE149" s="450"/>
      <c r="LNF149" s="450"/>
      <c r="LNG149" s="450"/>
      <c r="LNH149" s="450"/>
      <c r="LNI149" s="450"/>
      <c r="LNJ149" s="450"/>
      <c r="LNK149" s="450"/>
      <c r="LNL149" s="450"/>
      <c r="LNM149" s="450"/>
      <c r="LNN149" s="450"/>
      <c r="LNO149" s="450"/>
      <c r="LNP149" s="450"/>
      <c r="LNQ149" s="450"/>
      <c r="LNR149" s="450"/>
      <c r="LNS149" s="450"/>
      <c r="LNT149" s="450"/>
      <c r="LNU149" s="450"/>
      <c r="LNV149" s="450"/>
      <c r="LNW149" s="450"/>
      <c r="LNX149" s="450"/>
      <c r="LNY149" s="450"/>
      <c r="LNZ149" s="450"/>
      <c r="LOA149" s="450"/>
      <c r="LOB149" s="450"/>
      <c r="LOC149" s="450"/>
      <c r="LOD149" s="450"/>
      <c r="LOE149" s="450"/>
      <c r="LOF149" s="450"/>
      <c r="LOG149" s="450"/>
      <c r="LOH149" s="450"/>
      <c r="LOI149" s="450"/>
      <c r="LOJ149" s="450"/>
      <c r="LOK149" s="450"/>
      <c r="LOL149" s="450"/>
      <c r="LOM149" s="450"/>
      <c r="LON149" s="450"/>
      <c r="LOO149" s="450"/>
      <c r="LOP149" s="450"/>
      <c r="LOQ149" s="450"/>
      <c r="LOR149" s="450"/>
      <c r="LOS149" s="450"/>
      <c r="LOT149" s="450"/>
      <c r="LOU149" s="450"/>
      <c r="LOV149" s="450"/>
      <c r="LOW149" s="450"/>
      <c r="LOX149" s="450"/>
      <c r="LOY149" s="450"/>
      <c r="LOZ149" s="450"/>
      <c r="LPA149" s="450"/>
      <c r="LPB149" s="450"/>
      <c r="LPC149" s="450"/>
      <c r="LPD149" s="450"/>
      <c r="LPE149" s="450"/>
      <c r="LPF149" s="450"/>
      <c r="LPG149" s="450"/>
      <c r="LPH149" s="450"/>
      <c r="LPI149" s="450"/>
      <c r="LPJ149" s="450"/>
      <c r="LPK149" s="450"/>
      <c r="LPL149" s="450"/>
      <c r="LPM149" s="450"/>
      <c r="LPN149" s="450"/>
      <c r="LPO149" s="450"/>
      <c r="LPP149" s="450"/>
      <c r="LPQ149" s="450"/>
      <c r="LPR149" s="450"/>
      <c r="LPS149" s="450"/>
      <c r="LPT149" s="450"/>
      <c r="LPU149" s="450"/>
      <c r="LPV149" s="450"/>
      <c r="LPW149" s="450"/>
      <c r="LPX149" s="450"/>
      <c r="LPY149" s="450"/>
      <c r="LPZ149" s="450"/>
      <c r="LQA149" s="450"/>
      <c r="LQB149" s="450"/>
      <c r="LQC149" s="450"/>
      <c r="LQD149" s="450"/>
      <c r="LQE149" s="450"/>
      <c r="LQF149" s="450"/>
      <c r="LQG149" s="450"/>
      <c r="LQH149" s="450"/>
      <c r="LQI149" s="450"/>
      <c r="LQJ149" s="450"/>
      <c r="LQK149" s="450"/>
      <c r="LQL149" s="450"/>
      <c r="LQM149" s="450"/>
      <c r="LQN149" s="450"/>
      <c r="LQO149" s="450"/>
      <c r="LQP149" s="450"/>
      <c r="LQQ149" s="450"/>
      <c r="LQR149" s="450"/>
      <c r="LQS149" s="450"/>
      <c r="LQT149" s="450"/>
      <c r="LQU149" s="450"/>
      <c r="LQV149" s="450"/>
      <c r="LQW149" s="450"/>
      <c r="LQX149" s="450"/>
      <c r="LQY149" s="450"/>
      <c r="LQZ149" s="450"/>
      <c r="LRA149" s="450"/>
      <c r="LRB149" s="450"/>
      <c r="LRC149" s="450"/>
      <c r="LRD149" s="450"/>
      <c r="LRE149" s="450"/>
      <c r="LRF149" s="450"/>
      <c r="LRG149" s="450"/>
      <c r="LRH149" s="450"/>
      <c r="LRI149" s="450"/>
      <c r="LRJ149" s="450"/>
      <c r="LRK149" s="450"/>
      <c r="LRL149" s="450"/>
      <c r="LRM149" s="450"/>
      <c r="LRN149" s="450"/>
      <c r="LRO149" s="450"/>
      <c r="LRP149" s="450"/>
      <c r="LRQ149" s="450"/>
      <c r="LRR149" s="450"/>
      <c r="LRS149" s="450"/>
      <c r="LRT149" s="450"/>
      <c r="LRU149" s="450"/>
      <c r="LRV149" s="450"/>
      <c r="LRW149" s="450"/>
      <c r="LRX149" s="450"/>
      <c r="LRY149" s="450"/>
      <c r="LRZ149" s="450"/>
      <c r="LSA149" s="450"/>
      <c r="LSB149" s="450"/>
      <c r="LSC149" s="450"/>
      <c r="LSD149" s="450"/>
      <c r="LSE149" s="450"/>
      <c r="LSF149" s="450"/>
      <c r="LSG149" s="450"/>
      <c r="LSH149" s="450"/>
      <c r="LSI149" s="450"/>
      <c r="LSJ149" s="450"/>
      <c r="LSK149" s="450"/>
      <c r="LSL149" s="450"/>
      <c r="LSM149" s="450"/>
      <c r="LSN149" s="450"/>
      <c r="LSO149" s="450"/>
      <c r="LSP149" s="450"/>
      <c r="LSQ149" s="450"/>
      <c r="LSR149" s="450"/>
      <c r="LSS149" s="450"/>
      <c r="LST149" s="450"/>
      <c r="LSU149" s="450"/>
      <c r="LSV149" s="450"/>
      <c r="LSW149" s="450"/>
      <c r="LSX149" s="450"/>
      <c r="LSY149" s="450"/>
      <c r="LSZ149" s="450"/>
      <c r="LTA149" s="450"/>
      <c r="LTB149" s="450"/>
      <c r="LTC149" s="450"/>
      <c r="LTD149" s="450"/>
      <c r="LTE149" s="450"/>
      <c r="LTF149" s="450"/>
      <c r="LTG149" s="450"/>
      <c r="LTH149" s="450"/>
      <c r="LTI149" s="450"/>
      <c r="LTJ149" s="450"/>
      <c r="LTK149" s="450"/>
      <c r="LTL149" s="450"/>
      <c r="LTM149" s="450"/>
      <c r="LTN149" s="450"/>
      <c r="LTO149" s="450"/>
      <c r="LTP149" s="450"/>
      <c r="LTQ149" s="450"/>
      <c r="LTR149" s="450"/>
      <c r="LTS149" s="450"/>
      <c r="LTT149" s="450"/>
      <c r="LTU149" s="450"/>
      <c r="LTV149" s="450"/>
      <c r="LTW149" s="450"/>
      <c r="LTX149" s="450"/>
      <c r="LTY149" s="450"/>
      <c r="LTZ149" s="450"/>
      <c r="LUA149" s="450"/>
      <c r="LUB149" s="450"/>
      <c r="LUC149" s="450"/>
      <c r="LUD149" s="450"/>
      <c r="LUE149" s="450"/>
      <c r="LUF149" s="450"/>
      <c r="LUG149" s="450"/>
      <c r="LUH149" s="450"/>
      <c r="LUI149" s="450"/>
      <c r="LUJ149" s="450"/>
      <c r="LUK149" s="450"/>
      <c r="LUL149" s="450"/>
      <c r="LUM149" s="450"/>
      <c r="LUN149" s="450"/>
      <c r="LUO149" s="450"/>
      <c r="LUP149" s="450"/>
      <c r="LUQ149" s="450"/>
      <c r="LUR149" s="450"/>
      <c r="LUS149" s="450"/>
      <c r="LUT149" s="450"/>
      <c r="LUU149" s="450"/>
      <c r="LUV149" s="450"/>
      <c r="LUW149" s="450"/>
      <c r="LUX149" s="450"/>
      <c r="LUY149" s="450"/>
      <c r="LUZ149" s="450"/>
      <c r="LVA149" s="450"/>
      <c r="LVB149" s="450"/>
      <c r="LVC149" s="450"/>
      <c r="LVD149" s="450"/>
      <c r="LVE149" s="450"/>
      <c r="LVF149" s="450"/>
      <c r="LVG149" s="450"/>
      <c r="LVH149" s="450"/>
      <c r="LVI149" s="450"/>
      <c r="LVJ149" s="450"/>
      <c r="LVK149" s="450"/>
      <c r="LVL149" s="450"/>
      <c r="LVM149" s="450"/>
      <c r="LVN149" s="450"/>
      <c r="LVO149" s="450"/>
      <c r="LVP149" s="450"/>
      <c r="LVQ149" s="450"/>
      <c r="LVR149" s="450"/>
      <c r="LVS149" s="450"/>
      <c r="LVT149" s="450"/>
      <c r="LVU149" s="450"/>
      <c r="LVV149" s="450"/>
      <c r="LVW149" s="450"/>
      <c r="LVX149" s="450"/>
      <c r="LVY149" s="450"/>
      <c r="LVZ149" s="450"/>
      <c r="LWA149" s="450"/>
      <c r="LWB149" s="450"/>
      <c r="LWC149" s="450"/>
      <c r="LWD149" s="450"/>
      <c r="LWE149" s="450"/>
      <c r="LWF149" s="450"/>
      <c r="LWG149" s="450"/>
      <c r="LWH149" s="450"/>
      <c r="LWI149" s="450"/>
      <c r="LWJ149" s="450"/>
      <c r="LWK149" s="450"/>
      <c r="LWL149" s="450"/>
      <c r="LWM149" s="450"/>
      <c r="LWN149" s="450"/>
      <c r="LWO149" s="450"/>
      <c r="LWP149" s="450"/>
      <c r="LWQ149" s="450"/>
      <c r="LWR149" s="450"/>
      <c r="LWS149" s="450"/>
      <c r="LWT149" s="450"/>
      <c r="LWU149" s="450"/>
      <c r="LWV149" s="450"/>
      <c r="LWW149" s="450"/>
      <c r="LWX149" s="450"/>
      <c r="LWY149" s="450"/>
      <c r="LWZ149" s="450"/>
      <c r="LXA149" s="450"/>
      <c r="LXB149" s="450"/>
      <c r="LXC149" s="450"/>
      <c r="LXD149" s="450"/>
      <c r="LXE149" s="450"/>
      <c r="LXF149" s="450"/>
      <c r="LXG149" s="450"/>
      <c r="LXH149" s="450"/>
      <c r="LXI149" s="450"/>
      <c r="LXJ149" s="450"/>
      <c r="LXK149" s="450"/>
      <c r="LXL149" s="450"/>
      <c r="LXM149" s="450"/>
      <c r="LXN149" s="450"/>
      <c r="LXO149" s="450"/>
      <c r="LXP149" s="450"/>
      <c r="LXQ149" s="450"/>
      <c r="LXR149" s="450"/>
      <c r="LXS149" s="450"/>
      <c r="LXT149" s="450"/>
      <c r="LXU149" s="450"/>
      <c r="LXV149" s="450"/>
      <c r="LXW149" s="450"/>
      <c r="LXX149" s="450"/>
      <c r="LXY149" s="450"/>
      <c r="LXZ149" s="450"/>
      <c r="LYA149" s="450"/>
      <c r="LYB149" s="450"/>
      <c r="LYC149" s="450"/>
      <c r="LYD149" s="450"/>
      <c r="LYE149" s="450"/>
      <c r="LYF149" s="450"/>
      <c r="LYG149" s="450"/>
      <c r="LYH149" s="450"/>
      <c r="LYI149" s="450"/>
      <c r="LYJ149" s="450"/>
      <c r="LYK149" s="450"/>
      <c r="LYL149" s="450"/>
      <c r="LYM149" s="450"/>
      <c r="LYN149" s="450"/>
      <c r="LYO149" s="450"/>
      <c r="LYP149" s="450"/>
      <c r="LYQ149" s="450"/>
      <c r="LYR149" s="450"/>
      <c r="LYS149" s="450"/>
      <c r="LYT149" s="450"/>
      <c r="LYU149" s="450"/>
      <c r="LYV149" s="450"/>
      <c r="LYW149" s="450"/>
      <c r="LYX149" s="450"/>
      <c r="LYY149" s="450"/>
      <c r="LYZ149" s="450"/>
      <c r="LZA149" s="450"/>
      <c r="LZB149" s="450"/>
      <c r="LZC149" s="450"/>
      <c r="LZD149" s="450"/>
      <c r="LZE149" s="450"/>
      <c r="LZF149" s="450"/>
      <c r="LZG149" s="450"/>
      <c r="LZH149" s="450"/>
      <c r="LZI149" s="450"/>
      <c r="LZJ149" s="450"/>
      <c r="LZK149" s="450"/>
      <c r="LZL149" s="450"/>
      <c r="LZM149" s="450"/>
      <c r="LZN149" s="450"/>
      <c r="LZO149" s="450"/>
      <c r="LZP149" s="450"/>
      <c r="LZQ149" s="450"/>
      <c r="LZR149" s="450"/>
      <c r="LZS149" s="450"/>
      <c r="LZT149" s="450"/>
      <c r="LZU149" s="450"/>
      <c r="LZV149" s="450"/>
      <c r="LZW149" s="450"/>
      <c r="LZX149" s="450"/>
      <c r="LZY149" s="450"/>
      <c r="LZZ149" s="450"/>
      <c r="MAA149" s="450"/>
      <c r="MAB149" s="450"/>
      <c r="MAC149" s="450"/>
      <c r="MAD149" s="450"/>
      <c r="MAE149" s="450"/>
      <c r="MAF149" s="450"/>
      <c r="MAG149" s="450"/>
      <c r="MAH149" s="450"/>
      <c r="MAI149" s="450"/>
      <c r="MAJ149" s="450"/>
      <c r="MAK149" s="450"/>
      <c r="MAL149" s="450"/>
      <c r="MAM149" s="450"/>
      <c r="MAN149" s="450"/>
      <c r="MAO149" s="450"/>
      <c r="MAP149" s="450"/>
      <c r="MAQ149" s="450"/>
      <c r="MAR149" s="450"/>
      <c r="MAS149" s="450"/>
      <c r="MAT149" s="450"/>
      <c r="MAU149" s="450"/>
      <c r="MAV149" s="450"/>
      <c r="MAW149" s="450"/>
      <c r="MAX149" s="450"/>
      <c r="MAY149" s="450"/>
      <c r="MAZ149" s="450"/>
      <c r="MBA149" s="450"/>
      <c r="MBB149" s="450"/>
      <c r="MBC149" s="450"/>
      <c r="MBD149" s="450"/>
      <c r="MBE149" s="450"/>
      <c r="MBF149" s="450"/>
      <c r="MBG149" s="450"/>
      <c r="MBH149" s="450"/>
      <c r="MBI149" s="450"/>
      <c r="MBJ149" s="450"/>
      <c r="MBK149" s="450"/>
      <c r="MBL149" s="450"/>
      <c r="MBM149" s="450"/>
      <c r="MBN149" s="450"/>
      <c r="MBO149" s="450"/>
      <c r="MBP149" s="450"/>
      <c r="MBQ149" s="450"/>
      <c r="MBR149" s="450"/>
      <c r="MBS149" s="450"/>
      <c r="MBT149" s="450"/>
      <c r="MBU149" s="450"/>
      <c r="MBV149" s="450"/>
      <c r="MBW149" s="450"/>
      <c r="MBX149" s="450"/>
      <c r="MBY149" s="450"/>
      <c r="MBZ149" s="450"/>
      <c r="MCA149" s="450"/>
      <c r="MCB149" s="450"/>
      <c r="MCC149" s="450"/>
      <c r="MCD149" s="450"/>
      <c r="MCE149" s="450"/>
      <c r="MCF149" s="450"/>
      <c r="MCG149" s="450"/>
      <c r="MCH149" s="450"/>
      <c r="MCI149" s="450"/>
      <c r="MCJ149" s="450"/>
      <c r="MCK149" s="450"/>
      <c r="MCL149" s="450"/>
      <c r="MCM149" s="450"/>
      <c r="MCN149" s="450"/>
      <c r="MCO149" s="450"/>
      <c r="MCP149" s="450"/>
      <c r="MCQ149" s="450"/>
      <c r="MCR149" s="450"/>
      <c r="MCS149" s="450"/>
      <c r="MCT149" s="450"/>
      <c r="MCU149" s="450"/>
      <c r="MCV149" s="450"/>
      <c r="MCW149" s="450"/>
      <c r="MCX149" s="450"/>
      <c r="MCY149" s="450"/>
      <c r="MCZ149" s="450"/>
      <c r="MDA149" s="450"/>
      <c r="MDB149" s="450"/>
      <c r="MDC149" s="450"/>
      <c r="MDD149" s="450"/>
      <c r="MDE149" s="450"/>
      <c r="MDF149" s="450"/>
      <c r="MDG149" s="450"/>
      <c r="MDH149" s="450"/>
      <c r="MDI149" s="450"/>
      <c r="MDJ149" s="450"/>
      <c r="MDK149" s="450"/>
      <c r="MDL149" s="450"/>
      <c r="MDM149" s="450"/>
      <c r="MDN149" s="450"/>
      <c r="MDO149" s="450"/>
      <c r="MDP149" s="450"/>
      <c r="MDQ149" s="450"/>
      <c r="MDR149" s="450"/>
      <c r="MDS149" s="450"/>
      <c r="MDT149" s="450"/>
      <c r="MDU149" s="450"/>
      <c r="MDV149" s="450"/>
      <c r="MDW149" s="450"/>
      <c r="MDX149" s="450"/>
      <c r="MDY149" s="450"/>
      <c r="MDZ149" s="450"/>
      <c r="MEA149" s="450"/>
      <c r="MEB149" s="450"/>
      <c r="MEC149" s="450"/>
      <c r="MED149" s="450"/>
      <c r="MEE149" s="450"/>
      <c r="MEF149" s="450"/>
      <c r="MEG149" s="450"/>
      <c r="MEH149" s="450"/>
      <c r="MEI149" s="450"/>
      <c r="MEJ149" s="450"/>
      <c r="MEK149" s="450"/>
      <c r="MEL149" s="450"/>
      <c r="MEM149" s="450"/>
      <c r="MEN149" s="450"/>
      <c r="MEO149" s="450"/>
      <c r="MEP149" s="450"/>
      <c r="MEQ149" s="450"/>
      <c r="MER149" s="450"/>
      <c r="MES149" s="450"/>
      <c r="MET149" s="450"/>
      <c r="MEU149" s="450"/>
      <c r="MEV149" s="450"/>
      <c r="MEW149" s="450"/>
      <c r="MEX149" s="450"/>
      <c r="MEY149" s="450"/>
      <c r="MEZ149" s="450"/>
      <c r="MFA149" s="450"/>
      <c r="MFB149" s="450"/>
      <c r="MFC149" s="450"/>
      <c r="MFD149" s="450"/>
      <c r="MFE149" s="450"/>
      <c r="MFF149" s="450"/>
      <c r="MFG149" s="450"/>
      <c r="MFH149" s="450"/>
      <c r="MFI149" s="450"/>
      <c r="MFJ149" s="450"/>
      <c r="MFK149" s="450"/>
      <c r="MFL149" s="450"/>
      <c r="MFM149" s="450"/>
      <c r="MFN149" s="450"/>
      <c r="MFO149" s="450"/>
      <c r="MFP149" s="450"/>
      <c r="MFQ149" s="450"/>
      <c r="MFR149" s="450"/>
      <c r="MFS149" s="450"/>
      <c r="MFT149" s="450"/>
      <c r="MFU149" s="450"/>
      <c r="MFV149" s="450"/>
      <c r="MFW149" s="450"/>
      <c r="MFX149" s="450"/>
      <c r="MFY149" s="450"/>
      <c r="MFZ149" s="450"/>
      <c r="MGA149" s="450"/>
      <c r="MGB149" s="450"/>
      <c r="MGC149" s="450"/>
      <c r="MGD149" s="450"/>
      <c r="MGE149" s="450"/>
      <c r="MGF149" s="450"/>
      <c r="MGG149" s="450"/>
      <c r="MGH149" s="450"/>
      <c r="MGI149" s="450"/>
      <c r="MGJ149" s="450"/>
      <c r="MGK149" s="450"/>
      <c r="MGL149" s="450"/>
      <c r="MGM149" s="450"/>
      <c r="MGN149" s="450"/>
      <c r="MGO149" s="450"/>
      <c r="MGP149" s="450"/>
      <c r="MGQ149" s="450"/>
      <c r="MGR149" s="450"/>
      <c r="MGS149" s="450"/>
      <c r="MGT149" s="450"/>
      <c r="MGU149" s="450"/>
      <c r="MGV149" s="450"/>
      <c r="MGW149" s="450"/>
      <c r="MGX149" s="450"/>
      <c r="MGY149" s="450"/>
      <c r="MGZ149" s="450"/>
      <c r="MHA149" s="450"/>
      <c r="MHB149" s="450"/>
      <c r="MHC149" s="450"/>
      <c r="MHD149" s="450"/>
      <c r="MHE149" s="450"/>
      <c r="MHF149" s="450"/>
      <c r="MHG149" s="450"/>
      <c r="MHH149" s="450"/>
      <c r="MHI149" s="450"/>
      <c r="MHJ149" s="450"/>
      <c r="MHK149" s="450"/>
      <c r="MHL149" s="450"/>
      <c r="MHM149" s="450"/>
      <c r="MHN149" s="450"/>
      <c r="MHO149" s="450"/>
      <c r="MHP149" s="450"/>
      <c r="MHQ149" s="450"/>
      <c r="MHR149" s="450"/>
      <c r="MHS149" s="450"/>
      <c r="MHT149" s="450"/>
      <c r="MHU149" s="450"/>
      <c r="MHV149" s="450"/>
      <c r="MHW149" s="450"/>
      <c r="MHX149" s="450"/>
      <c r="MHY149" s="450"/>
      <c r="MHZ149" s="450"/>
      <c r="MIA149" s="450"/>
      <c r="MIB149" s="450"/>
      <c r="MIC149" s="450"/>
      <c r="MID149" s="450"/>
      <c r="MIE149" s="450"/>
      <c r="MIF149" s="450"/>
      <c r="MIG149" s="450"/>
      <c r="MIH149" s="450"/>
      <c r="MII149" s="450"/>
      <c r="MIJ149" s="450"/>
      <c r="MIK149" s="450"/>
      <c r="MIL149" s="450"/>
      <c r="MIM149" s="450"/>
      <c r="MIN149" s="450"/>
      <c r="MIO149" s="450"/>
      <c r="MIP149" s="450"/>
      <c r="MIQ149" s="450"/>
      <c r="MIR149" s="450"/>
      <c r="MIS149" s="450"/>
      <c r="MIT149" s="450"/>
      <c r="MIU149" s="450"/>
      <c r="MIV149" s="450"/>
      <c r="MIW149" s="450"/>
      <c r="MIX149" s="450"/>
      <c r="MIY149" s="450"/>
      <c r="MIZ149" s="450"/>
      <c r="MJA149" s="450"/>
      <c r="MJB149" s="450"/>
      <c r="MJC149" s="450"/>
      <c r="MJD149" s="450"/>
      <c r="MJE149" s="450"/>
      <c r="MJF149" s="450"/>
      <c r="MJG149" s="450"/>
      <c r="MJH149" s="450"/>
      <c r="MJI149" s="450"/>
      <c r="MJJ149" s="450"/>
      <c r="MJK149" s="450"/>
      <c r="MJL149" s="450"/>
      <c r="MJM149" s="450"/>
      <c r="MJN149" s="450"/>
      <c r="MJO149" s="450"/>
      <c r="MJP149" s="450"/>
      <c r="MJQ149" s="450"/>
      <c r="MJR149" s="450"/>
      <c r="MJS149" s="450"/>
      <c r="MJT149" s="450"/>
      <c r="MJU149" s="450"/>
      <c r="MJV149" s="450"/>
      <c r="MJW149" s="450"/>
      <c r="MJX149" s="450"/>
      <c r="MJY149" s="450"/>
      <c r="MJZ149" s="450"/>
      <c r="MKA149" s="450"/>
      <c r="MKB149" s="450"/>
      <c r="MKC149" s="450"/>
      <c r="MKD149" s="450"/>
      <c r="MKE149" s="450"/>
      <c r="MKF149" s="450"/>
      <c r="MKG149" s="450"/>
      <c r="MKH149" s="450"/>
      <c r="MKI149" s="450"/>
      <c r="MKJ149" s="450"/>
      <c r="MKK149" s="450"/>
      <c r="MKL149" s="450"/>
      <c r="MKM149" s="450"/>
      <c r="MKN149" s="450"/>
      <c r="MKO149" s="450"/>
      <c r="MKP149" s="450"/>
      <c r="MKQ149" s="450"/>
      <c r="MKR149" s="450"/>
      <c r="MKS149" s="450"/>
      <c r="MKT149" s="450"/>
      <c r="MKU149" s="450"/>
      <c r="MKV149" s="450"/>
      <c r="MKW149" s="450"/>
      <c r="MKX149" s="450"/>
      <c r="MKY149" s="450"/>
      <c r="MKZ149" s="450"/>
      <c r="MLA149" s="450"/>
      <c r="MLB149" s="450"/>
      <c r="MLC149" s="450"/>
      <c r="MLD149" s="450"/>
      <c r="MLE149" s="450"/>
      <c r="MLF149" s="450"/>
      <c r="MLG149" s="450"/>
      <c r="MLH149" s="450"/>
      <c r="MLI149" s="450"/>
      <c r="MLJ149" s="450"/>
      <c r="MLK149" s="450"/>
      <c r="MLL149" s="450"/>
      <c r="MLM149" s="450"/>
      <c r="MLN149" s="450"/>
      <c r="MLO149" s="450"/>
      <c r="MLP149" s="450"/>
      <c r="MLQ149" s="450"/>
      <c r="MLR149" s="450"/>
      <c r="MLS149" s="450"/>
      <c r="MLT149" s="450"/>
      <c r="MLU149" s="450"/>
      <c r="MLV149" s="450"/>
      <c r="MLW149" s="450"/>
      <c r="MLX149" s="450"/>
      <c r="MLY149" s="450"/>
      <c r="MLZ149" s="450"/>
      <c r="MMA149" s="450"/>
      <c r="MMB149" s="450"/>
      <c r="MMC149" s="450"/>
      <c r="MMD149" s="450"/>
      <c r="MME149" s="450"/>
      <c r="MMF149" s="450"/>
      <c r="MMG149" s="450"/>
      <c r="MMH149" s="450"/>
      <c r="MMI149" s="450"/>
      <c r="MMJ149" s="450"/>
      <c r="MMK149" s="450"/>
      <c r="MML149" s="450"/>
      <c r="MMM149" s="450"/>
      <c r="MMN149" s="450"/>
      <c r="MMO149" s="450"/>
      <c r="MMP149" s="450"/>
      <c r="MMQ149" s="450"/>
      <c r="MMR149" s="450"/>
      <c r="MMS149" s="450"/>
      <c r="MMT149" s="450"/>
      <c r="MMU149" s="450"/>
      <c r="MMV149" s="450"/>
      <c r="MMW149" s="450"/>
      <c r="MMX149" s="450"/>
      <c r="MMY149" s="450"/>
      <c r="MMZ149" s="450"/>
      <c r="MNA149" s="450"/>
      <c r="MNB149" s="450"/>
      <c r="MNC149" s="450"/>
      <c r="MND149" s="450"/>
      <c r="MNE149" s="450"/>
      <c r="MNF149" s="450"/>
      <c r="MNG149" s="450"/>
      <c r="MNH149" s="450"/>
      <c r="MNI149" s="450"/>
      <c r="MNJ149" s="450"/>
      <c r="MNK149" s="450"/>
      <c r="MNL149" s="450"/>
      <c r="MNM149" s="450"/>
      <c r="MNN149" s="450"/>
      <c r="MNO149" s="450"/>
      <c r="MNP149" s="450"/>
      <c r="MNQ149" s="450"/>
      <c r="MNR149" s="450"/>
      <c r="MNS149" s="450"/>
      <c r="MNT149" s="450"/>
      <c r="MNU149" s="450"/>
      <c r="MNV149" s="450"/>
      <c r="MNW149" s="450"/>
      <c r="MNX149" s="450"/>
      <c r="MNY149" s="450"/>
      <c r="MNZ149" s="450"/>
      <c r="MOA149" s="450"/>
      <c r="MOB149" s="450"/>
      <c r="MOC149" s="450"/>
      <c r="MOD149" s="450"/>
      <c r="MOE149" s="450"/>
      <c r="MOF149" s="450"/>
      <c r="MOG149" s="450"/>
      <c r="MOH149" s="450"/>
      <c r="MOI149" s="450"/>
      <c r="MOJ149" s="450"/>
      <c r="MOK149" s="450"/>
      <c r="MOL149" s="450"/>
      <c r="MOM149" s="450"/>
      <c r="MON149" s="450"/>
      <c r="MOO149" s="450"/>
      <c r="MOP149" s="450"/>
      <c r="MOQ149" s="450"/>
      <c r="MOR149" s="450"/>
      <c r="MOS149" s="450"/>
      <c r="MOT149" s="450"/>
      <c r="MOU149" s="450"/>
      <c r="MOV149" s="450"/>
      <c r="MOW149" s="450"/>
      <c r="MOX149" s="450"/>
      <c r="MOY149" s="450"/>
      <c r="MOZ149" s="450"/>
      <c r="MPA149" s="450"/>
      <c r="MPB149" s="450"/>
      <c r="MPC149" s="450"/>
      <c r="MPD149" s="450"/>
      <c r="MPE149" s="450"/>
      <c r="MPF149" s="450"/>
      <c r="MPG149" s="450"/>
      <c r="MPH149" s="450"/>
      <c r="MPI149" s="450"/>
      <c r="MPJ149" s="450"/>
      <c r="MPK149" s="450"/>
      <c r="MPL149" s="450"/>
      <c r="MPM149" s="450"/>
      <c r="MPN149" s="450"/>
      <c r="MPO149" s="450"/>
      <c r="MPP149" s="450"/>
      <c r="MPQ149" s="450"/>
      <c r="MPR149" s="450"/>
      <c r="MPS149" s="450"/>
      <c r="MPT149" s="450"/>
      <c r="MPU149" s="450"/>
      <c r="MPV149" s="450"/>
      <c r="MPW149" s="450"/>
      <c r="MPX149" s="450"/>
      <c r="MPY149" s="450"/>
      <c r="MPZ149" s="450"/>
      <c r="MQA149" s="450"/>
      <c r="MQB149" s="450"/>
      <c r="MQC149" s="450"/>
      <c r="MQD149" s="450"/>
      <c r="MQE149" s="450"/>
      <c r="MQF149" s="450"/>
      <c r="MQG149" s="450"/>
      <c r="MQH149" s="450"/>
      <c r="MQI149" s="450"/>
      <c r="MQJ149" s="450"/>
      <c r="MQK149" s="450"/>
      <c r="MQL149" s="450"/>
      <c r="MQM149" s="450"/>
      <c r="MQN149" s="450"/>
      <c r="MQO149" s="450"/>
      <c r="MQP149" s="450"/>
      <c r="MQQ149" s="450"/>
      <c r="MQR149" s="450"/>
      <c r="MQS149" s="450"/>
      <c r="MQT149" s="450"/>
      <c r="MQU149" s="450"/>
      <c r="MQV149" s="450"/>
      <c r="MQW149" s="450"/>
      <c r="MQX149" s="450"/>
      <c r="MQY149" s="450"/>
      <c r="MQZ149" s="450"/>
      <c r="MRA149" s="450"/>
      <c r="MRB149" s="450"/>
      <c r="MRC149" s="450"/>
      <c r="MRD149" s="450"/>
      <c r="MRE149" s="450"/>
      <c r="MRF149" s="450"/>
      <c r="MRG149" s="450"/>
      <c r="MRH149" s="450"/>
      <c r="MRI149" s="450"/>
      <c r="MRJ149" s="450"/>
      <c r="MRK149" s="450"/>
      <c r="MRL149" s="450"/>
      <c r="MRM149" s="450"/>
      <c r="MRN149" s="450"/>
      <c r="MRO149" s="450"/>
      <c r="MRP149" s="450"/>
      <c r="MRQ149" s="450"/>
      <c r="MRR149" s="450"/>
      <c r="MRS149" s="450"/>
      <c r="MRT149" s="450"/>
      <c r="MRU149" s="450"/>
      <c r="MRV149" s="450"/>
      <c r="MRW149" s="450"/>
      <c r="MRX149" s="450"/>
      <c r="MRY149" s="450"/>
      <c r="MRZ149" s="450"/>
      <c r="MSA149" s="450"/>
      <c r="MSB149" s="450"/>
      <c r="MSC149" s="450"/>
      <c r="MSD149" s="450"/>
      <c r="MSE149" s="450"/>
      <c r="MSF149" s="450"/>
      <c r="MSG149" s="450"/>
      <c r="MSH149" s="450"/>
      <c r="MSI149" s="450"/>
      <c r="MSJ149" s="450"/>
      <c r="MSK149" s="450"/>
      <c r="MSL149" s="450"/>
      <c r="MSM149" s="450"/>
      <c r="MSN149" s="450"/>
      <c r="MSO149" s="450"/>
      <c r="MSP149" s="450"/>
      <c r="MSQ149" s="450"/>
      <c r="MSR149" s="450"/>
      <c r="MSS149" s="450"/>
      <c r="MST149" s="450"/>
      <c r="MSU149" s="450"/>
      <c r="MSV149" s="450"/>
      <c r="MSW149" s="450"/>
      <c r="MSX149" s="450"/>
      <c r="MSY149" s="450"/>
      <c r="MSZ149" s="450"/>
      <c r="MTA149" s="450"/>
      <c r="MTB149" s="450"/>
      <c r="MTC149" s="450"/>
      <c r="MTD149" s="450"/>
      <c r="MTE149" s="450"/>
      <c r="MTF149" s="450"/>
      <c r="MTG149" s="450"/>
      <c r="MTH149" s="450"/>
      <c r="MTI149" s="450"/>
      <c r="MTJ149" s="450"/>
      <c r="MTK149" s="450"/>
      <c r="MTL149" s="450"/>
      <c r="MTM149" s="450"/>
      <c r="MTN149" s="450"/>
      <c r="MTO149" s="450"/>
      <c r="MTP149" s="450"/>
      <c r="MTQ149" s="450"/>
      <c r="MTR149" s="450"/>
      <c r="MTS149" s="450"/>
      <c r="MTT149" s="450"/>
      <c r="MTU149" s="450"/>
      <c r="MTV149" s="450"/>
      <c r="MTW149" s="450"/>
      <c r="MTX149" s="450"/>
      <c r="MTY149" s="450"/>
      <c r="MTZ149" s="450"/>
      <c r="MUA149" s="450"/>
      <c r="MUB149" s="450"/>
      <c r="MUC149" s="450"/>
      <c r="MUD149" s="450"/>
      <c r="MUE149" s="450"/>
      <c r="MUF149" s="450"/>
      <c r="MUG149" s="450"/>
      <c r="MUH149" s="450"/>
      <c r="MUI149" s="450"/>
      <c r="MUJ149" s="450"/>
      <c r="MUK149" s="450"/>
      <c r="MUL149" s="450"/>
      <c r="MUM149" s="450"/>
      <c r="MUN149" s="450"/>
      <c r="MUO149" s="450"/>
      <c r="MUP149" s="450"/>
      <c r="MUQ149" s="450"/>
      <c r="MUR149" s="450"/>
      <c r="MUS149" s="450"/>
      <c r="MUT149" s="450"/>
      <c r="MUU149" s="450"/>
      <c r="MUV149" s="450"/>
      <c r="MUW149" s="450"/>
      <c r="MUX149" s="450"/>
      <c r="MUY149" s="450"/>
      <c r="MUZ149" s="450"/>
      <c r="MVA149" s="450"/>
      <c r="MVB149" s="450"/>
      <c r="MVC149" s="450"/>
      <c r="MVD149" s="450"/>
      <c r="MVE149" s="450"/>
      <c r="MVF149" s="450"/>
      <c r="MVG149" s="450"/>
      <c r="MVH149" s="450"/>
      <c r="MVI149" s="450"/>
      <c r="MVJ149" s="450"/>
      <c r="MVK149" s="450"/>
      <c r="MVL149" s="450"/>
      <c r="MVM149" s="450"/>
      <c r="MVN149" s="450"/>
      <c r="MVO149" s="450"/>
      <c r="MVP149" s="450"/>
      <c r="MVQ149" s="450"/>
      <c r="MVR149" s="450"/>
      <c r="MVS149" s="450"/>
      <c r="MVT149" s="450"/>
      <c r="MVU149" s="450"/>
      <c r="MVV149" s="450"/>
      <c r="MVW149" s="450"/>
      <c r="MVX149" s="450"/>
      <c r="MVY149" s="450"/>
      <c r="MVZ149" s="450"/>
      <c r="MWA149" s="450"/>
      <c r="MWB149" s="450"/>
      <c r="MWC149" s="450"/>
      <c r="MWD149" s="450"/>
      <c r="MWE149" s="450"/>
      <c r="MWF149" s="450"/>
      <c r="MWG149" s="450"/>
      <c r="MWH149" s="450"/>
      <c r="MWI149" s="450"/>
      <c r="MWJ149" s="450"/>
      <c r="MWK149" s="450"/>
      <c r="MWL149" s="450"/>
      <c r="MWM149" s="450"/>
      <c r="MWN149" s="450"/>
      <c r="MWO149" s="450"/>
      <c r="MWP149" s="450"/>
      <c r="MWQ149" s="450"/>
      <c r="MWR149" s="450"/>
      <c r="MWS149" s="450"/>
      <c r="MWT149" s="450"/>
      <c r="MWU149" s="450"/>
      <c r="MWV149" s="450"/>
      <c r="MWW149" s="450"/>
      <c r="MWX149" s="450"/>
      <c r="MWY149" s="450"/>
      <c r="MWZ149" s="450"/>
      <c r="MXA149" s="450"/>
      <c r="MXB149" s="450"/>
      <c r="MXC149" s="450"/>
      <c r="MXD149" s="450"/>
      <c r="MXE149" s="450"/>
      <c r="MXF149" s="450"/>
      <c r="MXG149" s="450"/>
      <c r="MXH149" s="450"/>
      <c r="MXI149" s="450"/>
      <c r="MXJ149" s="450"/>
      <c r="MXK149" s="450"/>
      <c r="MXL149" s="450"/>
      <c r="MXM149" s="450"/>
      <c r="MXN149" s="450"/>
      <c r="MXO149" s="450"/>
      <c r="MXP149" s="450"/>
      <c r="MXQ149" s="450"/>
      <c r="MXR149" s="450"/>
      <c r="MXS149" s="450"/>
      <c r="MXT149" s="450"/>
      <c r="MXU149" s="450"/>
      <c r="MXV149" s="450"/>
      <c r="MXW149" s="450"/>
      <c r="MXX149" s="450"/>
      <c r="MXY149" s="450"/>
      <c r="MXZ149" s="450"/>
      <c r="MYA149" s="450"/>
      <c r="MYB149" s="450"/>
      <c r="MYC149" s="450"/>
      <c r="MYD149" s="450"/>
      <c r="MYE149" s="450"/>
      <c r="MYF149" s="450"/>
      <c r="MYG149" s="450"/>
      <c r="MYH149" s="450"/>
      <c r="MYI149" s="450"/>
      <c r="MYJ149" s="450"/>
      <c r="MYK149" s="450"/>
      <c r="MYL149" s="450"/>
      <c r="MYM149" s="450"/>
      <c r="MYN149" s="450"/>
      <c r="MYO149" s="450"/>
      <c r="MYP149" s="450"/>
      <c r="MYQ149" s="450"/>
      <c r="MYR149" s="450"/>
      <c r="MYS149" s="450"/>
      <c r="MYT149" s="450"/>
      <c r="MYU149" s="450"/>
      <c r="MYV149" s="450"/>
      <c r="MYW149" s="450"/>
      <c r="MYX149" s="450"/>
      <c r="MYY149" s="450"/>
      <c r="MYZ149" s="450"/>
      <c r="MZA149" s="450"/>
      <c r="MZB149" s="450"/>
      <c r="MZC149" s="450"/>
      <c r="MZD149" s="450"/>
      <c r="MZE149" s="450"/>
      <c r="MZF149" s="450"/>
      <c r="MZG149" s="450"/>
      <c r="MZH149" s="450"/>
      <c r="MZI149" s="450"/>
      <c r="MZJ149" s="450"/>
      <c r="MZK149" s="450"/>
      <c r="MZL149" s="450"/>
      <c r="MZM149" s="450"/>
      <c r="MZN149" s="450"/>
      <c r="MZO149" s="450"/>
      <c r="MZP149" s="450"/>
      <c r="MZQ149" s="450"/>
      <c r="MZR149" s="450"/>
      <c r="MZS149" s="450"/>
      <c r="MZT149" s="450"/>
      <c r="MZU149" s="450"/>
      <c r="MZV149" s="450"/>
      <c r="MZW149" s="450"/>
      <c r="MZX149" s="450"/>
      <c r="MZY149" s="450"/>
      <c r="MZZ149" s="450"/>
      <c r="NAA149" s="450"/>
      <c r="NAB149" s="450"/>
      <c r="NAC149" s="450"/>
      <c r="NAD149" s="450"/>
      <c r="NAE149" s="450"/>
      <c r="NAF149" s="450"/>
      <c r="NAG149" s="450"/>
      <c r="NAH149" s="450"/>
      <c r="NAI149" s="450"/>
      <c r="NAJ149" s="450"/>
      <c r="NAK149" s="450"/>
      <c r="NAL149" s="450"/>
      <c r="NAM149" s="450"/>
      <c r="NAN149" s="450"/>
      <c r="NAO149" s="450"/>
      <c r="NAP149" s="450"/>
      <c r="NAQ149" s="450"/>
      <c r="NAR149" s="450"/>
      <c r="NAS149" s="450"/>
      <c r="NAT149" s="450"/>
      <c r="NAU149" s="450"/>
      <c r="NAV149" s="450"/>
      <c r="NAW149" s="450"/>
      <c r="NAX149" s="450"/>
      <c r="NAY149" s="450"/>
      <c r="NAZ149" s="450"/>
      <c r="NBA149" s="450"/>
      <c r="NBB149" s="450"/>
      <c r="NBC149" s="450"/>
      <c r="NBD149" s="450"/>
      <c r="NBE149" s="450"/>
      <c r="NBF149" s="450"/>
      <c r="NBG149" s="450"/>
      <c r="NBH149" s="450"/>
      <c r="NBI149" s="450"/>
      <c r="NBJ149" s="450"/>
      <c r="NBK149" s="450"/>
      <c r="NBL149" s="450"/>
      <c r="NBM149" s="450"/>
      <c r="NBN149" s="450"/>
      <c r="NBO149" s="450"/>
      <c r="NBP149" s="450"/>
      <c r="NBQ149" s="450"/>
      <c r="NBR149" s="450"/>
      <c r="NBS149" s="450"/>
      <c r="NBT149" s="450"/>
      <c r="NBU149" s="450"/>
      <c r="NBV149" s="450"/>
      <c r="NBW149" s="450"/>
      <c r="NBX149" s="450"/>
      <c r="NBY149" s="450"/>
      <c r="NBZ149" s="450"/>
      <c r="NCA149" s="450"/>
      <c r="NCB149" s="450"/>
      <c r="NCC149" s="450"/>
      <c r="NCD149" s="450"/>
      <c r="NCE149" s="450"/>
      <c r="NCF149" s="450"/>
      <c r="NCG149" s="450"/>
      <c r="NCH149" s="450"/>
      <c r="NCI149" s="450"/>
      <c r="NCJ149" s="450"/>
      <c r="NCK149" s="450"/>
      <c r="NCL149" s="450"/>
      <c r="NCM149" s="450"/>
      <c r="NCN149" s="450"/>
      <c r="NCO149" s="450"/>
      <c r="NCP149" s="450"/>
      <c r="NCQ149" s="450"/>
      <c r="NCR149" s="450"/>
      <c r="NCS149" s="450"/>
      <c r="NCT149" s="450"/>
      <c r="NCU149" s="450"/>
      <c r="NCV149" s="450"/>
      <c r="NCW149" s="450"/>
      <c r="NCX149" s="450"/>
      <c r="NCY149" s="450"/>
      <c r="NCZ149" s="450"/>
      <c r="NDA149" s="450"/>
      <c r="NDB149" s="450"/>
      <c r="NDC149" s="450"/>
      <c r="NDD149" s="450"/>
      <c r="NDE149" s="450"/>
      <c r="NDF149" s="450"/>
      <c r="NDG149" s="450"/>
      <c r="NDH149" s="450"/>
      <c r="NDI149" s="450"/>
      <c r="NDJ149" s="450"/>
      <c r="NDK149" s="450"/>
      <c r="NDL149" s="450"/>
      <c r="NDM149" s="450"/>
      <c r="NDN149" s="450"/>
      <c r="NDO149" s="450"/>
      <c r="NDP149" s="450"/>
      <c r="NDQ149" s="450"/>
      <c r="NDR149" s="450"/>
      <c r="NDS149" s="450"/>
      <c r="NDT149" s="450"/>
      <c r="NDU149" s="450"/>
      <c r="NDV149" s="450"/>
      <c r="NDW149" s="450"/>
      <c r="NDX149" s="450"/>
      <c r="NDY149" s="450"/>
      <c r="NDZ149" s="450"/>
      <c r="NEA149" s="450"/>
      <c r="NEB149" s="450"/>
      <c r="NEC149" s="450"/>
      <c r="NED149" s="450"/>
      <c r="NEE149" s="450"/>
      <c r="NEF149" s="450"/>
      <c r="NEG149" s="450"/>
      <c r="NEH149" s="450"/>
      <c r="NEI149" s="450"/>
      <c r="NEJ149" s="450"/>
      <c r="NEK149" s="450"/>
      <c r="NEL149" s="450"/>
      <c r="NEM149" s="450"/>
      <c r="NEN149" s="450"/>
      <c r="NEO149" s="450"/>
      <c r="NEP149" s="450"/>
      <c r="NEQ149" s="450"/>
      <c r="NER149" s="450"/>
      <c r="NES149" s="450"/>
      <c r="NET149" s="450"/>
      <c r="NEU149" s="450"/>
      <c r="NEV149" s="450"/>
      <c r="NEW149" s="450"/>
      <c r="NEX149" s="450"/>
      <c r="NEY149" s="450"/>
      <c r="NEZ149" s="450"/>
      <c r="NFA149" s="450"/>
      <c r="NFB149" s="450"/>
      <c r="NFC149" s="450"/>
      <c r="NFD149" s="450"/>
      <c r="NFE149" s="450"/>
      <c r="NFF149" s="450"/>
      <c r="NFG149" s="450"/>
      <c r="NFH149" s="450"/>
      <c r="NFI149" s="450"/>
      <c r="NFJ149" s="450"/>
      <c r="NFK149" s="450"/>
      <c r="NFL149" s="450"/>
      <c r="NFM149" s="450"/>
      <c r="NFN149" s="450"/>
      <c r="NFO149" s="450"/>
      <c r="NFP149" s="450"/>
      <c r="NFQ149" s="450"/>
      <c r="NFR149" s="450"/>
      <c r="NFS149" s="450"/>
      <c r="NFT149" s="450"/>
      <c r="NFU149" s="450"/>
      <c r="NFV149" s="450"/>
      <c r="NFW149" s="450"/>
      <c r="NFX149" s="450"/>
      <c r="NFY149" s="450"/>
      <c r="NFZ149" s="450"/>
      <c r="NGA149" s="450"/>
      <c r="NGB149" s="450"/>
      <c r="NGC149" s="450"/>
      <c r="NGD149" s="450"/>
      <c r="NGE149" s="450"/>
      <c r="NGF149" s="450"/>
      <c r="NGG149" s="450"/>
      <c r="NGH149" s="450"/>
      <c r="NGI149" s="450"/>
      <c r="NGJ149" s="450"/>
      <c r="NGK149" s="450"/>
      <c r="NGL149" s="450"/>
      <c r="NGM149" s="450"/>
      <c r="NGN149" s="450"/>
      <c r="NGO149" s="450"/>
      <c r="NGP149" s="450"/>
      <c r="NGQ149" s="450"/>
      <c r="NGR149" s="450"/>
      <c r="NGS149" s="450"/>
      <c r="NGT149" s="450"/>
      <c r="NGU149" s="450"/>
      <c r="NGV149" s="450"/>
      <c r="NGW149" s="450"/>
      <c r="NGX149" s="450"/>
      <c r="NGY149" s="450"/>
      <c r="NGZ149" s="450"/>
      <c r="NHA149" s="450"/>
      <c r="NHB149" s="450"/>
      <c r="NHC149" s="450"/>
      <c r="NHD149" s="450"/>
      <c r="NHE149" s="450"/>
      <c r="NHF149" s="450"/>
      <c r="NHG149" s="450"/>
      <c r="NHH149" s="450"/>
      <c r="NHI149" s="450"/>
      <c r="NHJ149" s="450"/>
      <c r="NHK149" s="450"/>
      <c r="NHL149" s="450"/>
      <c r="NHM149" s="450"/>
      <c r="NHN149" s="450"/>
      <c r="NHO149" s="450"/>
      <c r="NHP149" s="450"/>
      <c r="NHQ149" s="450"/>
      <c r="NHR149" s="450"/>
      <c r="NHS149" s="450"/>
      <c r="NHT149" s="450"/>
      <c r="NHU149" s="450"/>
      <c r="NHV149" s="450"/>
      <c r="NHW149" s="450"/>
      <c r="NHX149" s="450"/>
      <c r="NHY149" s="450"/>
      <c r="NHZ149" s="450"/>
      <c r="NIA149" s="450"/>
      <c r="NIB149" s="450"/>
      <c r="NIC149" s="450"/>
      <c r="NID149" s="450"/>
      <c r="NIE149" s="450"/>
      <c r="NIF149" s="450"/>
      <c r="NIG149" s="450"/>
      <c r="NIH149" s="450"/>
      <c r="NII149" s="450"/>
      <c r="NIJ149" s="450"/>
      <c r="NIK149" s="450"/>
      <c r="NIL149" s="450"/>
      <c r="NIM149" s="450"/>
      <c r="NIN149" s="450"/>
      <c r="NIO149" s="450"/>
      <c r="NIP149" s="450"/>
      <c r="NIQ149" s="450"/>
      <c r="NIR149" s="450"/>
      <c r="NIS149" s="450"/>
      <c r="NIT149" s="450"/>
      <c r="NIU149" s="450"/>
      <c r="NIV149" s="450"/>
      <c r="NIW149" s="450"/>
      <c r="NIX149" s="450"/>
      <c r="NIY149" s="450"/>
      <c r="NIZ149" s="450"/>
      <c r="NJA149" s="450"/>
      <c r="NJB149" s="450"/>
      <c r="NJC149" s="450"/>
      <c r="NJD149" s="450"/>
      <c r="NJE149" s="450"/>
      <c r="NJF149" s="450"/>
      <c r="NJG149" s="450"/>
      <c r="NJH149" s="450"/>
      <c r="NJI149" s="450"/>
      <c r="NJJ149" s="450"/>
      <c r="NJK149" s="450"/>
      <c r="NJL149" s="450"/>
      <c r="NJM149" s="450"/>
      <c r="NJN149" s="450"/>
      <c r="NJO149" s="450"/>
      <c r="NJP149" s="450"/>
      <c r="NJQ149" s="450"/>
      <c r="NJR149" s="450"/>
      <c r="NJS149" s="450"/>
      <c r="NJT149" s="450"/>
      <c r="NJU149" s="450"/>
      <c r="NJV149" s="450"/>
      <c r="NJW149" s="450"/>
      <c r="NJX149" s="450"/>
      <c r="NJY149" s="450"/>
      <c r="NJZ149" s="450"/>
      <c r="NKA149" s="450"/>
      <c r="NKB149" s="450"/>
      <c r="NKC149" s="450"/>
      <c r="NKD149" s="450"/>
      <c r="NKE149" s="450"/>
      <c r="NKF149" s="450"/>
      <c r="NKG149" s="450"/>
      <c r="NKH149" s="450"/>
      <c r="NKI149" s="450"/>
      <c r="NKJ149" s="450"/>
      <c r="NKK149" s="450"/>
      <c r="NKL149" s="450"/>
      <c r="NKM149" s="450"/>
      <c r="NKN149" s="450"/>
      <c r="NKO149" s="450"/>
      <c r="NKP149" s="450"/>
      <c r="NKQ149" s="450"/>
      <c r="NKR149" s="450"/>
      <c r="NKS149" s="450"/>
      <c r="NKT149" s="450"/>
      <c r="NKU149" s="450"/>
      <c r="NKV149" s="450"/>
      <c r="NKW149" s="450"/>
      <c r="NKX149" s="450"/>
      <c r="NKY149" s="450"/>
      <c r="NKZ149" s="450"/>
      <c r="NLA149" s="450"/>
      <c r="NLB149" s="450"/>
      <c r="NLC149" s="450"/>
      <c r="NLD149" s="450"/>
      <c r="NLE149" s="450"/>
      <c r="NLF149" s="450"/>
      <c r="NLG149" s="450"/>
      <c r="NLH149" s="450"/>
      <c r="NLI149" s="450"/>
      <c r="NLJ149" s="450"/>
      <c r="NLK149" s="450"/>
      <c r="NLL149" s="450"/>
      <c r="NLM149" s="450"/>
      <c r="NLN149" s="450"/>
      <c r="NLO149" s="450"/>
      <c r="NLP149" s="450"/>
      <c r="NLQ149" s="450"/>
      <c r="NLR149" s="450"/>
      <c r="NLS149" s="450"/>
      <c r="NLT149" s="450"/>
      <c r="NLU149" s="450"/>
      <c r="NLV149" s="450"/>
      <c r="NLW149" s="450"/>
      <c r="NLX149" s="450"/>
      <c r="NLY149" s="450"/>
      <c r="NLZ149" s="450"/>
      <c r="NMA149" s="450"/>
      <c r="NMB149" s="450"/>
      <c r="NMC149" s="450"/>
      <c r="NMD149" s="450"/>
      <c r="NME149" s="450"/>
      <c r="NMF149" s="450"/>
      <c r="NMG149" s="450"/>
      <c r="NMH149" s="450"/>
      <c r="NMI149" s="450"/>
      <c r="NMJ149" s="450"/>
      <c r="NMK149" s="450"/>
      <c r="NML149" s="450"/>
      <c r="NMM149" s="450"/>
      <c r="NMN149" s="450"/>
      <c r="NMO149" s="450"/>
      <c r="NMP149" s="450"/>
      <c r="NMQ149" s="450"/>
      <c r="NMR149" s="450"/>
      <c r="NMS149" s="450"/>
      <c r="NMT149" s="450"/>
      <c r="NMU149" s="450"/>
      <c r="NMV149" s="450"/>
      <c r="NMW149" s="450"/>
      <c r="NMX149" s="450"/>
      <c r="NMY149" s="450"/>
      <c r="NMZ149" s="450"/>
      <c r="NNA149" s="450"/>
      <c r="NNB149" s="450"/>
      <c r="NNC149" s="450"/>
      <c r="NND149" s="450"/>
      <c r="NNE149" s="450"/>
      <c r="NNF149" s="450"/>
      <c r="NNG149" s="450"/>
      <c r="NNH149" s="450"/>
      <c r="NNI149" s="450"/>
      <c r="NNJ149" s="450"/>
      <c r="NNK149" s="450"/>
      <c r="NNL149" s="450"/>
      <c r="NNM149" s="450"/>
      <c r="NNN149" s="450"/>
      <c r="NNO149" s="450"/>
      <c r="NNP149" s="450"/>
      <c r="NNQ149" s="450"/>
      <c r="NNR149" s="450"/>
      <c r="NNS149" s="450"/>
      <c r="NNT149" s="450"/>
      <c r="NNU149" s="450"/>
      <c r="NNV149" s="450"/>
      <c r="NNW149" s="450"/>
      <c r="NNX149" s="450"/>
      <c r="NNY149" s="450"/>
      <c r="NNZ149" s="450"/>
      <c r="NOA149" s="450"/>
      <c r="NOB149" s="450"/>
      <c r="NOC149" s="450"/>
      <c r="NOD149" s="450"/>
      <c r="NOE149" s="450"/>
      <c r="NOF149" s="450"/>
      <c r="NOG149" s="450"/>
      <c r="NOH149" s="450"/>
      <c r="NOI149" s="450"/>
      <c r="NOJ149" s="450"/>
      <c r="NOK149" s="450"/>
      <c r="NOL149" s="450"/>
      <c r="NOM149" s="450"/>
      <c r="NON149" s="450"/>
      <c r="NOO149" s="450"/>
      <c r="NOP149" s="450"/>
      <c r="NOQ149" s="450"/>
      <c r="NOR149" s="450"/>
      <c r="NOS149" s="450"/>
      <c r="NOT149" s="450"/>
      <c r="NOU149" s="450"/>
      <c r="NOV149" s="450"/>
      <c r="NOW149" s="450"/>
      <c r="NOX149" s="450"/>
      <c r="NOY149" s="450"/>
      <c r="NOZ149" s="450"/>
      <c r="NPA149" s="450"/>
      <c r="NPB149" s="450"/>
      <c r="NPC149" s="450"/>
      <c r="NPD149" s="450"/>
      <c r="NPE149" s="450"/>
      <c r="NPF149" s="450"/>
      <c r="NPG149" s="450"/>
      <c r="NPH149" s="450"/>
      <c r="NPI149" s="450"/>
      <c r="NPJ149" s="450"/>
      <c r="NPK149" s="450"/>
      <c r="NPL149" s="450"/>
      <c r="NPM149" s="450"/>
      <c r="NPN149" s="450"/>
      <c r="NPO149" s="450"/>
      <c r="NPP149" s="450"/>
      <c r="NPQ149" s="450"/>
      <c r="NPR149" s="450"/>
      <c r="NPS149" s="450"/>
      <c r="NPT149" s="450"/>
      <c r="NPU149" s="450"/>
      <c r="NPV149" s="450"/>
      <c r="NPW149" s="450"/>
      <c r="NPX149" s="450"/>
      <c r="NPY149" s="450"/>
      <c r="NPZ149" s="450"/>
      <c r="NQA149" s="450"/>
      <c r="NQB149" s="450"/>
      <c r="NQC149" s="450"/>
      <c r="NQD149" s="450"/>
      <c r="NQE149" s="450"/>
      <c r="NQF149" s="450"/>
      <c r="NQG149" s="450"/>
      <c r="NQH149" s="450"/>
      <c r="NQI149" s="450"/>
      <c r="NQJ149" s="450"/>
      <c r="NQK149" s="450"/>
      <c r="NQL149" s="450"/>
      <c r="NQM149" s="450"/>
      <c r="NQN149" s="450"/>
      <c r="NQO149" s="450"/>
      <c r="NQP149" s="450"/>
      <c r="NQQ149" s="450"/>
      <c r="NQR149" s="450"/>
      <c r="NQS149" s="450"/>
      <c r="NQT149" s="450"/>
      <c r="NQU149" s="450"/>
      <c r="NQV149" s="450"/>
      <c r="NQW149" s="450"/>
      <c r="NQX149" s="450"/>
      <c r="NQY149" s="450"/>
      <c r="NQZ149" s="450"/>
      <c r="NRA149" s="450"/>
      <c r="NRB149" s="450"/>
      <c r="NRC149" s="450"/>
      <c r="NRD149" s="450"/>
      <c r="NRE149" s="450"/>
      <c r="NRF149" s="450"/>
      <c r="NRG149" s="450"/>
      <c r="NRH149" s="450"/>
      <c r="NRI149" s="450"/>
      <c r="NRJ149" s="450"/>
      <c r="NRK149" s="450"/>
      <c r="NRL149" s="450"/>
      <c r="NRM149" s="450"/>
      <c r="NRN149" s="450"/>
      <c r="NRO149" s="450"/>
      <c r="NRP149" s="450"/>
      <c r="NRQ149" s="450"/>
      <c r="NRR149" s="450"/>
      <c r="NRS149" s="450"/>
      <c r="NRT149" s="450"/>
      <c r="NRU149" s="450"/>
      <c r="NRV149" s="450"/>
      <c r="NRW149" s="450"/>
      <c r="NRX149" s="450"/>
      <c r="NRY149" s="450"/>
      <c r="NRZ149" s="450"/>
      <c r="NSA149" s="450"/>
      <c r="NSB149" s="450"/>
      <c r="NSC149" s="450"/>
      <c r="NSD149" s="450"/>
      <c r="NSE149" s="450"/>
      <c r="NSF149" s="450"/>
      <c r="NSG149" s="450"/>
      <c r="NSH149" s="450"/>
      <c r="NSI149" s="450"/>
      <c r="NSJ149" s="450"/>
      <c r="NSK149" s="450"/>
      <c r="NSL149" s="450"/>
      <c r="NSM149" s="450"/>
      <c r="NSN149" s="450"/>
      <c r="NSO149" s="450"/>
      <c r="NSP149" s="450"/>
      <c r="NSQ149" s="450"/>
      <c r="NSR149" s="450"/>
      <c r="NSS149" s="450"/>
      <c r="NST149" s="450"/>
      <c r="NSU149" s="450"/>
      <c r="NSV149" s="450"/>
      <c r="NSW149" s="450"/>
      <c r="NSX149" s="450"/>
      <c r="NSY149" s="450"/>
      <c r="NSZ149" s="450"/>
      <c r="NTA149" s="450"/>
      <c r="NTB149" s="450"/>
      <c r="NTC149" s="450"/>
      <c r="NTD149" s="450"/>
      <c r="NTE149" s="450"/>
      <c r="NTF149" s="450"/>
      <c r="NTG149" s="450"/>
      <c r="NTH149" s="450"/>
      <c r="NTI149" s="450"/>
      <c r="NTJ149" s="450"/>
      <c r="NTK149" s="450"/>
      <c r="NTL149" s="450"/>
      <c r="NTM149" s="450"/>
      <c r="NTN149" s="450"/>
      <c r="NTO149" s="450"/>
      <c r="NTP149" s="450"/>
      <c r="NTQ149" s="450"/>
      <c r="NTR149" s="450"/>
      <c r="NTS149" s="450"/>
      <c r="NTT149" s="450"/>
      <c r="NTU149" s="450"/>
      <c r="NTV149" s="450"/>
      <c r="NTW149" s="450"/>
      <c r="NTX149" s="450"/>
      <c r="NTY149" s="450"/>
      <c r="NTZ149" s="450"/>
      <c r="NUA149" s="450"/>
      <c r="NUB149" s="450"/>
      <c r="NUC149" s="450"/>
      <c r="NUD149" s="450"/>
      <c r="NUE149" s="450"/>
      <c r="NUF149" s="450"/>
      <c r="NUG149" s="450"/>
      <c r="NUH149" s="450"/>
      <c r="NUI149" s="450"/>
      <c r="NUJ149" s="450"/>
      <c r="NUK149" s="450"/>
      <c r="NUL149" s="450"/>
      <c r="NUM149" s="450"/>
      <c r="NUN149" s="450"/>
      <c r="NUO149" s="450"/>
      <c r="NUP149" s="450"/>
      <c r="NUQ149" s="450"/>
      <c r="NUR149" s="450"/>
      <c r="NUS149" s="450"/>
      <c r="NUT149" s="450"/>
      <c r="NUU149" s="450"/>
      <c r="NUV149" s="450"/>
      <c r="NUW149" s="450"/>
      <c r="NUX149" s="450"/>
      <c r="NUY149" s="450"/>
      <c r="NUZ149" s="450"/>
      <c r="NVA149" s="450"/>
      <c r="NVB149" s="450"/>
      <c r="NVC149" s="450"/>
      <c r="NVD149" s="450"/>
      <c r="NVE149" s="450"/>
      <c r="NVF149" s="450"/>
      <c r="NVG149" s="450"/>
      <c r="NVH149" s="450"/>
      <c r="NVI149" s="450"/>
      <c r="NVJ149" s="450"/>
      <c r="NVK149" s="450"/>
      <c r="NVL149" s="450"/>
      <c r="NVM149" s="450"/>
      <c r="NVN149" s="450"/>
      <c r="NVO149" s="450"/>
      <c r="NVP149" s="450"/>
      <c r="NVQ149" s="450"/>
      <c r="NVR149" s="450"/>
      <c r="NVS149" s="450"/>
      <c r="NVT149" s="450"/>
      <c r="NVU149" s="450"/>
      <c r="NVV149" s="450"/>
      <c r="NVW149" s="450"/>
      <c r="NVX149" s="450"/>
      <c r="NVY149" s="450"/>
      <c r="NVZ149" s="450"/>
      <c r="NWA149" s="450"/>
      <c r="NWB149" s="450"/>
      <c r="NWC149" s="450"/>
      <c r="NWD149" s="450"/>
      <c r="NWE149" s="450"/>
      <c r="NWF149" s="450"/>
      <c r="NWG149" s="450"/>
      <c r="NWH149" s="450"/>
      <c r="NWI149" s="450"/>
      <c r="NWJ149" s="450"/>
      <c r="NWK149" s="450"/>
      <c r="NWL149" s="450"/>
      <c r="NWM149" s="450"/>
      <c r="NWN149" s="450"/>
      <c r="NWO149" s="450"/>
      <c r="NWP149" s="450"/>
      <c r="NWQ149" s="450"/>
      <c r="NWR149" s="450"/>
      <c r="NWS149" s="450"/>
      <c r="NWT149" s="450"/>
      <c r="NWU149" s="450"/>
      <c r="NWV149" s="450"/>
      <c r="NWW149" s="450"/>
      <c r="NWX149" s="450"/>
      <c r="NWY149" s="450"/>
      <c r="NWZ149" s="450"/>
      <c r="NXA149" s="450"/>
      <c r="NXB149" s="450"/>
      <c r="NXC149" s="450"/>
      <c r="NXD149" s="450"/>
      <c r="NXE149" s="450"/>
      <c r="NXF149" s="450"/>
      <c r="NXG149" s="450"/>
      <c r="NXH149" s="450"/>
      <c r="NXI149" s="450"/>
      <c r="NXJ149" s="450"/>
      <c r="NXK149" s="450"/>
      <c r="NXL149" s="450"/>
      <c r="NXM149" s="450"/>
      <c r="NXN149" s="450"/>
      <c r="NXO149" s="450"/>
      <c r="NXP149" s="450"/>
      <c r="NXQ149" s="450"/>
      <c r="NXR149" s="450"/>
      <c r="NXS149" s="450"/>
      <c r="NXT149" s="450"/>
      <c r="NXU149" s="450"/>
      <c r="NXV149" s="450"/>
      <c r="NXW149" s="450"/>
      <c r="NXX149" s="450"/>
      <c r="NXY149" s="450"/>
      <c r="NXZ149" s="450"/>
      <c r="NYA149" s="450"/>
      <c r="NYB149" s="450"/>
      <c r="NYC149" s="450"/>
      <c r="NYD149" s="450"/>
      <c r="NYE149" s="450"/>
      <c r="NYF149" s="450"/>
      <c r="NYG149" s="450"/>
      <c r="NYH149" s="450"/>
      <c r="NYI149" s="450"/>
      <c r="NYJ149" s="450"/>
      <c r="NYK149" s="450"/>
      <c r="NYL149" s="450"/>
      <c r="NYM149" s="450"/>
      <c r="NYN149" s="450"/>
      <c r="NYO149" s="450"/>
      <c r="NYP149" s="450"/>
      <c r="NYQ149" s="450"/>
      <c r="NYR149" s="450"/>
      <c r="NYS149" s="450"/>
      <c r="NYT149" s="450"/>
      <c r="NYU149" s="450"/>
      <c r="NYV149" s="450"/>
      <c r="NYW149" s="450"/>
      <c r="NYX149" s="450"/>
      <c r="NYY149" s="450"/>
      <c r="NYZ149" s="450"/>
      <c r="NZA149" s="450"/>
      <c r="NZB149" s="450"/>
      <c r="NZC149" s="450"/>
      <c r="NZD149" s="450"/>
      <c r="NZE149" s="450"/>
      <c r="NZF149" s="450"/>
      <c r="NZG149" s="450"/>
      <c r="NZH149" s="450"/>
      <c r="NZI149" s="450"/>
      <c r="NZJ149" s="450"/>
      <c r="NZK149" s="450"/>
      <c r="NZL149" s="450"/>
      <c r="NZM149" s="450"/>
      <c r="NZN149" s="450"/>
      <c r="NZO149" s="450"/>
      <c r="NZP149" s="450"/>
      <c r="NZQ149" s="450"/>
      <c r="NZR149" s="450"/>
      <c r="NZS149" s="450"/>
      <c r="NZT149" s="450"/>
      <c r="NZU149" s="450"/>
      <c r="NZV149" s="450"/>
      <c r="NZW149" s="450"/>
      <c r="NZX149" s="450"/>
      <c r="NZY149" s="450"/>
      <c r="NZZ149" s="450"/>
      <c r="OAA149" s="450"/>
      <c r="OAB149" s="450"/>
      <c r="OAC149" s="450"/>
      <c r="OAD149" s="450"/>
      <c r="OAE149" s="450"/>
      <c r="OAF149" s="450"/>
      <c r="OAG149" s="450"/>
      <c r="OAH149" s="450"/>
      <c r="OAI149" s="450"/>
      <c r="OAJ149" s="450"/>
      <c r="OAK149" s="450"/>
      <c r="OAL149" s="450"/>
      <c r="OAM149" s="450"/>
      <c r="OAN149" s="450"/>
      <c r="OAO149" s="450"/>
      <c r="OAP149" s="450"/>
      <c r="OAQ149" s="450"/>
      <c r="OAR149" s="450"/>
      <c r="OAS149" s="450"/>
      <c r="OAT149" s="450"/>
      <c r="OAU149" s="450"/>
      <c r="OAV149" s="450"/>
      <c r="OAW149" s="450"/>
      <c r="OAX149" s="450"/>
      <c r="OAY149" s="450"/>
      <c r="OAZ149" s="450"/>
      <c r="OBA149" s="450"/>
      <c r="OBB149" s="450"/>
      <c r="OBC149" s="450"/>
      <c r="OBD149" s="450"/>
      <c r="OBE149" s="450"/>
      <c r="OBF149" s="450"/>
      <c r="OBG149" s="450"/>
      <c r="OBH149" s="450"/>
      <c r="OBI149" s="450"/>
      <c r="OBJ149" s="450"/>
      <c r="OBK149" s="450"/>
      <c r="OBL149" s="450"/>
      <c r="OBM149" s="450"/>
      <c r="OBN149" s="450"/>
      <c r="OBO149" s="450"/>
      <c r="OBP149" s="450"/>
      <c r="OBQ149" s="450"/>
      <c r="OBR149" s="450"/>
      <c r="OBS149" s="450"/>
      <c r="OBT149" s="450"/>
      <c r="OBU149" s="450"/>
      <c r="OBV149" s="450"/>
      <c r="OBW149" s="450"/>
      <c r="OBX149" s="450"/>
      <c r="OBY149" s="450"/>
      <c r="OBZ149" s="450"/>
      <c r="OCA149" s="450"/>
      <c r="OCB149" s="450"/>
      <c r="OCC149" s="450"/>
      <c r="OCD149" s="450"/>
      <c r="OCE149" s="450"/>
      <c r="OCF149" s="450"/>
      <c r="OCG149" s="450"/>
      <c r="OCH149" s="450"/>
      <c r="OCI149" s="450"/>
      <c r="OCJ149" s="450"/>
      <c r="OCK149" s="450"/>
      <c r="OCL149" s="450"/>
      <c r="OCM149" s="450"/>
      <c r="OCN149" s="450"/>
      <c r="OCO149" s="450"/>
      <c r="OCP149" s="450"/>
      <c r="OCQ149" s="450"/>
      <c r="OCR149" s="450"/>
      <c r="OCS149" s="450"/>
      <c r="OCT149" s="450"/>
      <c r="OCU149" s="450"/>
      <c r="OCV149" s="450"/>
      <c r="OCW149" s="450"/>
      <c r="OCX149" s="450"/>
      <c r="OCY149" s="450"/>
      <c r="OCZ149" s="450"/>
      <c r="ODA149" s="450"/>
      <c r="ODB149" s="450"/>
      <c r="ODC149" s="450"/>
      <c r="ODD149" s="450"/>
      <c r="ODE149" s="450"/>
      <c r="ODF149" s="450"/>
      <c r="ODG149" s="450"/>
      <c r="ODH149" s="450"/>
      <c r="ODI149" s="450"/>
      <c r="ODJ149" s="450"/>
      <c r="ODK149" s="450"/>
      <c r="ODL149" s="450"/>
      <c r="ODM149" s="450"/>
      <c r="ODN149" s="450"/>
      <c r="ODO149" s="450"/>
      <c r="ODP149" s="450"/>
      <c r="ODQ149" s="450"/>
      <c r="ODR149" s="450"/>
      <c r="ODS149" s="450"/>
      <c r="ODT149" s="450"/>
      <c r="ODU149" s="450"/>
      <c r="ODV149" s="450"/>
      <c r="ODW149" s="450"/>
      <c r="ODX149" s="450"/>
      <c r="ODY149" s="450"/>
      <c r="ODZ149" s="450"/>
      <c r="OEA149" s="450"/>
      <c r="OEB149" s="450"/>
      <c r="OEC149" s="450"/>
      <c r="OED149" s="450"/>
      <c r="OEE149" s="450"/>
      <c r="OEF149" s="450"/>
      <c r="OEG149" s="450"/>
      <c r="OEH149" s="450"/>
      <c r="OEI149" s="450"/>
      <c r="OEJ149" s="450"/>
      <c r="OEK149" s="450"/>
      <c r="OEL149" s="450"/>
      <c r="OEM149" s="450"/>
      <c r="OEN149" s="450"/>
      <c r="OEO149" s="450"/>
      <c r="OEP149" s="450"/>
      <c r="OEQ149" s="450"/>
      <c r="OER149" s="450"/>
      <c r="OES149" s="450"/>
      <c r="OET149" s="450"/>
      <c r="OEU149" s="450"/>
      <c r="OEV149" s="450"/>
      <c r="OEW149" s="450"/>
      <c r="OEX149" s="450"/>
      <c r="OEY149" s="450"/>
      <c r="OEZ149" s="450"/>
      <c r="OFA149" s="450"/>
      <c r="OFB149" s="450"/>
      <c r="OFC149" s="450"/>
      <c r="OFD149" s="450"/>
      <c r="OFE149" s="450"/>
      <c r="OFF149" s="450"/>
      <c r="OFG149" s="450"/>
      <c r="OFH149" s="450"/>
      <c r="OFI149" s="450"/>
      <c r="OFJ149" s="450"/>
      <c r="OFK149" s="450"/>
      <c r="OFL149" s="450"/>
      <c r="OFM149" s="450"/>
      <c r="OFN149" s="450"/>
      <c r="OFO149" s="450"/>
      <c r="OFP149" s="450"/>
      <c r="OFQ149" s="450"/>
      <c r="OFR149" s="450"/>
      <c r="OFS149" s="450"/>
      <c r="OFT149" s="450"/>
      <c r="OFU149" s="450"/>
      <c r="OFV149" s="450"/>
      <c r="OFW149" s="450"/>
      <c r="OFX149" s="450"/>
      <c r="OFY149" s="450"/>
      <c r="OFZ149" s="450"/>
      <c r="OGA149" s="450"/>
      <c r="OGB149" s="450"/>
      <c r="OGC149" s="450"/>
      <c r="OGD149" s="450"/>
      <c r="OGE149" s="450"/>
      <c r="OGF149" s="450"/>
      <c r="OGG149" s="450"/>
      <c r="OGH149" s="450"/>
      <c r="OGI149" s="450"/>
      <c r="OGJ149" s="450"/>
      <c r="OGK149" s="450"/>
      <c r="OGL149" s="450"/>
      <c r="OGM149" s="450"/>
      <c r="OGN149" s="450"/>
      <c r="OGO149" s="450"/>
      <c r="OGP149" s="450"/>
      <c r="OGQ149" s="450"/>
      <c r="OGR149" s="450"/>
      <c r="OGS149" s="450"/>
      <c r="OGT149" s="450"/>
      <c r="OGU149" s="450"/>
      <c r="OGV149" s="450"/>
      <c r="OGW149" s="450"/>
      <c r="OGX149" s="450"/>
      <c r="OGY149" s="450"/>
      <c r="OGZ149" s="450"/>
      <c r="OHA149" s="450"/>
      <c r="OHB149" s="450"/>
      <c r="OHC149" s="450"/>
      <c r="OHD149" s="450"/>
      <c r="OHE149" s="450"/>
      <c r="OHF149" s="450"/>
      <c r="OHG149" s="450"/>
      <c r="OHH149" s="450"/>
      <c r="OHI149" s="450"/>
      <c r="OHJ149" s="450"/>
      <c r="OHK149" s="450"/>
      <c r="OHL149" s="450"/>
      <c r="OHM149" s="450"/>
      <c r="OHN149" s="450"/>
      <c r="OHO149" s="450"/>
      <c r="OHP149" s="450"/>
      <c r="OHQ149" s="450"/>
      <c r="OHR149" s="450"/>
      <c r="OHS149" s="450"/>
      <c r="OHT149" s="450"/>
      <c r="OHU149" s="450"/>
      <c r="OHV149" s="450"/>
      <c r="OHW149" s="450"/>
      <c r="OHX149" s="450"/>
      <c r="OHY149" s="450"/>
      <c r="OHZ149" s="450"/>
      <c r="OIA149" s="450"/>
      <c r="OIB149" s="450"/>
      <c r="OIC149" s="450"/>
      <c r="OID149" s="450"/>
      <c r="OIE149" s="450"/>
      <c r="OIF149" s="450"/>
      <c r="OIG149" s="450"/>
      <c r="OIH149" s="450"/>
      <c r="OII149" s="450"/>
      <c r="OIJ149" s="450"/>
      <c r="OIK149" s="450"/>
      <c r="OIL149" s="450"/>
      <c r="OIM149" s="450"/>
      <c r="OIN149" s="450"/>
      <c r="OIO149" s="450"/>
      <c r="OIP149" s="450"/>
      <c r="OIQ149" s="450"/>
      <c r="OIR149" s="450"/>
      <c r="OIS149" s="450"/>
      <c r="OIT149" s="450"/>
      <c r="OIU149" s="450"/>
      <c r="OIV149" s="450"/>
      <c r="OIW149" s="450"/>
      <c r="OIX149" s="450"/>
      <c r="OIY149" s="450"/>
      <c r="OIZ149" s="450"/>
      <c r="OJA149" s="450"/>
      <c r="OJB149" s="450"/>
      <c r="OJC149" s="450"/>
      <c r="OJD149" s="450"/>
      <c r="OJE149" s="450"/>
      <c r="OJF149" s="450"/>
      <c r="OJG149" s="450"/>
      <c r="OJH149" s="450"/>
      <c r="OJI149" s="450"/>
      <c r="OJJ149" s="450"/>
      <c r="OJK149" s="450"/>
      <c r="OJL149" s="450"/>
      <c r="OJM149" s="450"/>
      <c r="OJN149" s="450"/>
      <c r="OJO149" s="450"/>
      <c r="OJP149" s="450"/>
      <c r="OJQ149" s="450"/>
      <c r="OJR149" s="450"/>
      <c r="OJS149" s="450"/>
      <c r="OJT149" s="450"/>
      <c r="OJU149" s="450"/>
      <c r="OJV149" s="450"/>
      <c r="OJW149" s="450"/>
      <c r="OJX149" s="450"/>
      <c r="OJY149" s="450"/>
      <c r="OJZ149" s="450"/>
      <c r="OKA149" s="450"/>
      <c r="OKB149" s="450"/>
      <c r="OKC149" s="450"/>
      <c r="OKD149" s="450"/>
      <c r="OKE149" s="450"/>
      <c r="OKF149" s="450"/>
      <c r="OKG149" s="450"/>
      <c r="OKH149" s="450"/>
      <c r="OKI149" s="450"/>
      <c r="OKJ149" s="450"/>
      <c r="OKK149" s="450"/>
      <c r="OKL149" s="450"/>
      <c r="OKM149" s="450"/>
      <c r="OKN149" s="450"/>
      <c r="OKO149" s="450"/>
      <c r="OKP149" s="450"/>
      <c r="OKQ149" s="450"/>
      <c r="OKR149" s="450"/>
      <c r="OKS149" s="450"/>
      <c r="OKT149" s="450"/>
      <c r="OKU149" s="450"/>
      <c r="OKV149" s="450"/>
      <c r="OKW149" s="450"/>
      <c r="OKX149" s="450"/>
      <c r="OKY149" s="450"/>
      <c r="OKZ149" s="450"/>
      <c r="OLA149" s="450"/>
      <c r="OLB149" s="450"/>
      <c r="OLC149" s="450"/>
      <c r="OLD149" s="450"/>
      <c r="OLE149" s="450"/>
      <c r="OLF149" s="450"/>
      <c r="OLG149" s="450"/>
      <c r="OLH149" s="450"/>
      <c r="OLI149" s="450"/>
      <c r="OLJ149" s="450"/>
      <c r="OLK149" s="450"/>
      <c r="OLL149" s="450"/>
      <c r="OLM149" s="450"/>
      <c r="OLN149" s="450"/>
      <c r="OLO149" s="450"/>
      <c r="OLP149" s="450"/>
      <c r="OLQ149" s="450"/>
      <c r="OLR149" s="450"/>
      <c r="OLS149" s="450"/>
      <c r="OLT149" s="450"/>
      <c r="OLU149" s="450"/>
      <c r="OLV149" s="450"/>
      <c r="OLW149" s="450"/>
      <c r="OLX149" s="450"/>
      <c r="OLY149" s="450"/>
      <c r="OLZ149" s="450"/>
      <c r="OMA149" s="450"/>
      <c r="OMB149" s="450"/>
      <c r="OMC149" s="450"/>
      <c r="OMD149" s="450"/>
      <c r="OME149" s="450"/>
      <c r="OMF149" s="450"/>
      <c r="OMG149" s="450"/>
      <c r="OMH149" s="450"/>
      <c r="OMI149" s="450"/>
      <c r="OMJ149" s="450"/>
      <c r="OMK149" s="450"/>
      <c r="OML149" s="450"/>
      <c r="OMM149" s="450"/>
      <c r="OMN149" s="450"/>
      <c r="OMO149" s="450"/>
      <c r="OMP149" s="450"/>
      <c r="OMQ149" s="450"/>
      <c r="OMR149" s="450"/>
      <c r="OMS149" s="450"/>
      <c r="OMT149" s="450"/>
      <c r="OMU149" s="450"/>
      <c r="OMV149" s="450"/>
      <c r="OMW149" s="450"/>
      <c r="OMX149" s="450"/>
      <c r="OMY149" s="450"/>
      <c r="OMZ149" s="450"/>
      <c r="ONA149" s="450"/>
      <c r="ONB149" s="450"/>
      <c r="ONC149" s="450"/>
      <c r="OND149" s="450"/>
      <c r="ONE149" s="450"/>
      <c r="ONF149" s="450"/>
      <c r="ONG149" s="450"/>
      <c r="ONH149" s="450"/>
      <c r="ONI149" s="450"/>
      <c r="ONJ149" s="450"/>
      <c r="ONK149" s="450"/>
      <c r="ONL149" s="450"/>
      <c r="ONM149" s="450"/>
      <c r="ONN149" s="450"/>
      <c r="ONO149" s="450"/>
      <c r="ONP149" s="450"/>
      <c r="ONQ149" s="450"/>
      <c r="ONR149" s="450"/>
      <c r="ONS149" s="450"/>
      <c r="ONT149" s="450"/>
      <c r="ONU149" s="450"/>
      <c r="ONV149" s="450"/>
      <c r="ONW149" s="450"/>
      <c r="ONX149" s="450"/>
      <c r="ONY149" s="450"/>
      <c r="ONZ149" s="450"/>
      <c r="OOA149" s="450"/>
      <c r="OOB149" s="450"/>
      <c r="OOC149" s="450"/>
      <c r="OOD149" s="450"/>
      <c r="OOE149" s="450"/>
      <c r="OOF149" s="450"/>
      <c r="OOG149" s="450"/>
      <c r="OOH149" s="450"/>
      <c r="OOI149" s="450"/>
      <c r="OOJ149" s="450"/>
      <c r="OOK149" s="450"/>
      <c r="OOL149" s="450"/>
      <c r="OOM149" s="450"/>
      <c r="OON149" s="450"/>
      <c r="OOO149" s="450"/>
      <c r="OOP149" s="450"/>
      <c r="OOQ149" s="450"/>
      <c r="OOR149" s="450"/>
      <c r="OOS149" s="450"/>
      <c r="OOT149" s="450"/>
      <c r="OOU149" s="450"/>
      <c r="OOV149" s="450"/>
      <c r="OOW149" s="450"/>
      <c r="OOX149" s="450"/>
      <c r="OOY149" s="450"/>
      <c r="OOZ149" s="450"/>
      <c r="OPA149" s="450"/>
      <c r="OPB149" s="450"/>
      <c r="OPC149" s="450"/>
      <c r="OPD149" s="450"/>
      <c r="OPE149" s="450"/>
      <c r="OPF149" s="450"/>
      <c r="OPG149" s="450"/>
      <c r="OPH149" s="450"/>
      <c r="OPI149" s="450"/>
      <c r="OPJ149" s="450"/>
      <c r="OPK149" s="450"/>
      <c r="OPL149" s="450"/>
      <c r="OPM149" s="450"/>
      <c r="OPN149" s="450"/>
      <c r="OPO149" s="450"/>
      <c r="OPP149" s="450"/>
      <c r="OPQ149" s="450"/>
      <c r="OPR149" s="450"/>
      <c r="OPS149" s="450"/>
      <c r="OPT149" s="450"/>
      <c r="OPU149" s="450"/>
      <c r="OPV149" s="450"/>
      <c r="OPW149" s="450"/>
      <c r="OPX149" s="450"/>
      <c r="OPY149" s="450"/>
      <c r="OPZ149" s="450"/>
      <c r="OQA149" s="450"/>
      <c r="OQB149" s="450"/>
      <c r="OQC149" s="450"/>
      <c r="OQD149" s="450"/>
      <c r="OQE149" s="450"/>
      <c r="OQF149" s="450"/>
      <c r="OQG149" s="450"/>
      <c r="OQH149" s="450"/>
      <c r="OQI149" s="450"/>
      <c r="OQJ149" s="450"/>
      <c r="OQK149" s="450"/>
      <c r="OQL149" s="450"/>
      <c r="OQM149" s="450"/>
      <c r="OQN149" s="450"/>
      <c r="OQO149" s="450"/>
      <c r="OQP149" s="450"/>
      <c r="OQQ149" s="450"/>
      <c r="OQR149" s="450"/>
      <c r="OQS149" s="450"/>
      <c r="OQT149" s="450"/>
      <c r="OQU149" s="450"/>
      <c r="OQV149" s="450"/>
      <c r="OQW149" s="450"/>
      <c r="OQX149" s="450"/>
      <c r="OQY149" s="450"/>
      <c r="OQZ149" s="450"/>
      <c r="ORA149" s="450"/>
      <c r="ORB149" s="450"/>
      <c r="ORC149" s="450"/>
      <c r="ORD149" s="450"/>
      <c r="ORE149" s="450"/>
      <c r="ORF149" s="450"/>
      <c r="ORG149" s="450"/>
      <c r="ORH149" s="450"/>
      <c r="ORI149" s="450"/>
      <c r="ORJ149" s="450"/>
      <c r="ORK149" s="450"/>
      <c r="ORL149" s="450"/>
      <c r="ORM149" s="450"/>
      <c r="ORN149" s="450"/>
      <c r="ORO149" s="450"/>
      <c r="ORP149" s="450"/>
      <c r="ORQ149" s="450"/>
      <c r="ORR149" s="450"/>
      <c r="ORS149" s="450"/>
      <c r="ORT149" s="450"/>
      <c r="ORU149" s="450"/>
      <c r="ORV149" s="450"/>
      <c r="ORW149" s="450"/>
      <c r="ORX149" s="450"/>
      <c r="ORY149" s="450"/>
      <c r="ORZ149" s="450"/>
      <c r="OSA149" s="450"/>
      <c r="OSB149" s="450"/>
      <c r="OSC149" s="450"/>
      <c r="OSD149" s="450"/>
      <c r="OSE149" s="450"/>
      <c r="OSF149" s="450"/>
      <c r="OSG149" s="450"/>
      <c r="OSH149" s="450"/>
      <c r="OSI149" s="450"/>
      <c r="OSJ149" s="450"/>
      <c r="OSK149" s="450"/>
      <c r="OSL149" s="450"/>
      <c r="OSM149" s="450"/>
      <c r="OSN149" s="450"/>
      <c r="OSO149" s="450"/>
      <c r="OSP149" s="450"/>
      <c r="OSQ149" s="450"/>
      <c r="OSR149" s="450"/>
      <c r="OSS149" s="450"/>
      <c r="OST149" s="450"/>
      <c r="OSU149" s="450"/>
      <c r="OSV149" s="450"/>
      <c r="OSW149" s="450"/>
      <c r="OSX149" s="450"/>
      <c r="OSY149" s="450"/>
      <c r="OSZ149" s="450"/>
      <c r="OTA149" s="450"/>
      <c r="OTB149" s="450"/>
      <c r="OTC149" s="450"/>
      <c r="OTD149" s="450"/>
      <c r="OTE149" s="450"/>
      <c r="OTF149" s="450"/>
      <c r="OTG149" s="450"/>
      <c r="OTH149" s="450"/>
      <c r="OTI149" s="450"/>
      <c r="OTJ149" s="450"/>
      <c r="OTK149" s="450"/>
      <c r="OTL149" s="450"/>
      <c r="OTM149" s="450"/>
      <c r="OTN149" s="450"/>
      <c r="OTO149" s="450"/>
      <c r="OTP149" s="450"/>
      <c r="OTQ149" s="450"/>
      <c r="OTR149" s="450"/>
      <c r="OTS149" s="450"/>
      <c r="OTT149" s="450"/>
      <c r="OTU149" s="450"/>
      <c r="OTV149" s="450"/>
      <c r="OTW149" s="450"/>
      <c r="OTX149" s="450"/>
      <c r="OTY149" s="450"/>
      <c r="OTZ149" s="450"/>
      <c r="OUA149" s="450"/>
      <c r="OUB149" s="450"/>
      <c r="OUC149" s="450"/>
      <c r="OUD149" s="450"/>
      <c r="OUE149" s="450"/>
      <c r="OUF149" s="450"/>
      <c r="OUG149" s="450"/>
      <c r="OUH149" s="450"/>
      <c r="OUI149" s="450"/>
      <c r="OUJ149" s="450"/>
      <c r="OUK149" s="450"/>
      <c r="OUL149" s="450"/>
      <c r="OUM149" s="450"/>
      <c r="OUN149" s="450"/>
      <c r="OUO149" s="450"/>
      <c r="OUP149" s="450"/>
      <c r="OUQ149" s="450"/>
      <c r="OUR149" s="450"/>
      <c r="OUS149" s="450"/>
      <c r="OUT149" s="450"/>
      <c r="OUU149" s="450"/>
      <c r="OUV149" s="450"/>
      <c r="OUW149" s="450"/>
      <c r="OUX149" s="450"/>
      <c r="OUY149" s="450"/>
      <c r="OUZ149" s="450"/>
      <c r="OVA149" s="450"/>
      <c r="OVB149" s="450"/>
      <c r="OVC149" s="450"/>
      <c r="OVD149" s="450"/>
      <c r="OVE149" s="450"/>
      <c r="OVF149" s="450"/>
      <c r="OVG149" s="450"/>
      <c r="OVH149" s="450"/>
      <c r="OVI149" s="450"/>
      <c r="OVJ149" s="450"/>
      <c r="OVK149" s="450"/>
      <c r="OVL149" s="450"/>
      <c r="OVM149" s="450"/>
      <c r="OVN149" s="450"/>
      <c r="OVO149" s="450"/>
      <c r="OVP149" s="450"/>
      <c r="OVQ149" s="450"/>
      <c r="OVR149" s="450"/>
      <c r="OVS149" s="450"/>
      <c r="OVT149" s="450"/>
      <c r="OVU149" s="450"/>
      <c r="OVV149" s="450"/>
      <c r="OVW149" s="450"/>
      <c r="OVX149" s="450"/>
      <c r="OVY149" s="450"/>
      <c r="OVZ149" s="450"/>
      <c r="OWA149" s="450"/>
      <c r="OWB149" s="450"/>
      <c r="OWC149" s="450"/>
      <c r="OWD149" s="450"/>
      <c r="OWE149" s="450"/>
      <c r="OWF149" s="450"/>
      <c r="OWG149" s="450"/>
      <c r="OWH149" s="450"/>
      <c r="OWI149" s="450"/>
      <c r="OWJ149" s="450"/>
      <c r="OWK149" s="450"/>
      <c r="OWL149" s="450"/>
      <c r="OWM149" s="450"/>
      <c r="OWN149" s="450"/>
      <c r="OWO149" s="450"/>
      <c r="OWP149" s="450"/>
      <c r="OWQ149" s="450"/>
      <c r="OWR149" s="450"/>
      <c r="OWS149" s="450"/>
      <c r="OWT149" s="450"/>
      <c r="OWU149" s="450"/>
      <c r="OWV149" s="450"/>
      <c r="OWW149" s="450"/>
      <c r="OWX149" s="450"/>
      <c r="OWY149" s="450"/>
      <c r="OWZ149" s="450"/>
      <c r="OXA149" s="450"/>
      <c r="OXB149" s="450"/>
      <c r="OXC149" s="450"/>
      <c r="OXD149" s="450"/>
      <c r="OXE149" s="450"/>
      <c r="OXF149" s="450"/>
      <c r="OXG149" s="450"/>
      <c r="OXH149" s="450"/>
      <c r="OXI149" s="450"/>
      <c r="OXJ149" s="450"/>
      <c r="OXK149" s="450"/>
      <c r="OXL149" s="450"/>
      <c r="OXM149" s="450"/>
      <c r="OXN149" s="450"/>
      <c r="OXO149" s="450"/>
      <c r="OXP149" s="450"/>
      <c r="OXQ149" s="450"/>
      <c r="OXR149" s="450"/>
      <c r="OXS149" s="450"/>
      <c r="OXT149" s="450"/>
      <c r="OXU149" s="450"/>
      <c r="OXV149" s="450"/>
      <c r="OXW149" s="450"/>
      <c r="OXX149" s="450"/>
      <c r="OXY149" s="450"/>
      <c r="OXZ149" s="450"/>
      <c r="OYA149" s="450"/>
      <c r="OYB149" s="450"/>
      <c r="OYC149" s="450"/>
      <c r="OYD149" s="450"/>
      <c r="OYE149" s="450"/>
      <c r="OYF149" s="450"/>
      <c r="OYG149" s="450"/>
      <c r="OYH149" s="450"/>
      <c r="OYI149" s="450"/>
      <c r="OYJ149" s="450"/>
      <c r="OYK149" s="450"/>
      <c r="OYL149" s="450"/>
      <c r="OYM149" s="450"/>
      <c r="OYN149" s="450"/>
      <c r="OYO149" s="450"/>
      <c r="OYP149" s="450"/>
      <c r="OYQ149" s="450"/>
      <c r="OYR149" s="450"/>
      <c r="OYS149" s="450"/>
      <c r="OYT149" s="450"/>
      <c r="OYU149" s="450"/>
      <c r="OYV149" s="450"/>
      <c r="OYW149" s="450"/>
      <c r="OYX149" s="450"/>
      <c r="OYY149" s="450"/>
      <c r="OYZ149" s="450"/>
      <c r="OZA149" s="450"/>
      <c r="OZB149" s="450"/>
      <c r="OZC149" s="450"/>
      <c r="OZD149" s="450"/>
      <c r="OZE149" s="450"/>
      <c r="OZF149" s="450"/>
      <c r="OZG149" s="450"/>
      <c r="OZH149" s="450"/>
      <c r="OZI149" s="450"/>
      <c r="OZJ149" s="450"/>
      <c r="OZK149" s="450"/>
      <c r="OZL149" s="450"/>
      <c r="OZM149" s="450"/>
      <c r="OZN149" s="450"/>
      <c r="OZO149" s="450"/>
      <c r="OZP149" s="450"/>
      <c r="OZQ149" s="450"/>
      <c r="OZR149" s="450"/>
      <c r="OZS149" s="450"/>
      <c r="OZT149" s="450"/>
      <c r="OZU149" s="450"/>
      <c r="OZV149" s="450"/>
      <c r="OZW149" s="450"/>
      <c r="OZX149" s="450"/>
      <c r="OZY149" s="450"/>
      <c r="OZZ149" s="450"/>
      <c r="PAA149" s="450"/>
      <c r="PAB149" s="450"/>
      <c r="PAC149" s="450"/>
      <c r="PAD149" s="450"/>
      <c r="PAE149" s="450"/>
      <c r="PAF149" s="450"/>
      <c r="PAG149" s="450"/>
      <c r="PAH149" s="450"/>
      <c r="PAI149" s="450"/>
      <c r="PAJ149" s="450"/>
      <c r="PAK149" s="450"/>
      <c r="PAL149" s="450"/>
      <c r="PAM149" s="450"/>
      <c r="PAN149" s="450"/>
      <c r="PAO149" s="450"/>
      <c r="PAP149" s="450"/>
      <c r="PAQ149" s="450"/>
      <c r="PAR149" s="450"/>
      <c r="PAS149" s="450"/>
      <c r="PAT149" s="450"/>
      <c r="PAU149" s="450"/>
      <c r="PAV149" s="450"/>
      <c r="PAW149" s="450"/>
      <c r="PAX149" s="450"/>
      <c r="PAY149" s="450"/>
      <c r="PAZ149" s="450"/>
      <c r="PBA149" s="450"/>
      <c r="PBB149" s="450"/>
      <c r="PBC149" s="450"/>
      <c r="PBD149" s="450"/>
      <c r="PBE149" s="450"/>
      <c r="PBF149" s="450"/>
      <c r="PBG149" s="450"/>
      <c r="PBH149" s="450"/>
      <c r="PBI149" s="450"/>
      <c r="PBJ149" s="450"/>
      <c r="PBK149" s="450"/>
      <c r="PBL149" s="450"/>
      <c r="PBM149" s="450"/>
      <c r="PBN149" s="450"/>
      <c r="PBO149" s="450"/>
      <c r="PBP149" s="450"/>
      <c r="PBQ149" s="450"/>
      <c r="PBR149" s="450"/>
      <c r="PBS149" s="450"/>
      <c r="PBT149" s="450"/>
      <c r="PBU149" s="450"/>
      <c r="PBV149" s="450"/>
      <c r="PBW149" s="450"/>
      <c r="PBX149" s="450"/>
      <c r="PBY149" s="450"/>
      <c r="PBZ149" s="450"/>
      <c r="PCA149" s="450"/>
      <c r="PCB149" s="450"/>
      <c r="PCC149" s="450"/>
      <c r="PCD149" s="450"/>
      <c r="PCE149" s="450"/>
      <c r="PCF149" s="450"/>
      <c r="PCG149" s="450"/>
      <c r="PCH149" s="450"/>
      <c r="PCI149" s="450"/>
      <c r="PCJ149" s="450"/>
      <c r="PCK149" s="450"/>
      <c r="PCL149" s="450"/>
      <c r="PCM149" s="450"/>
      <c r="PCN149" s="450"/>
      <c r="PCO149" s="450"/>
      <c r="PCP149" s="450"/>
      <c r="PCQ149" s="450"/>
      <c r="PCR149" s="450"/>
      <c r="PCS149" s="450"/>
      <c r="PCT149" s="450"/>
      <c r="PCU149" s="450"/>
      <c r="PCV149" s="450"/>
      <c r="PCW149" s="450"/>
      <c r="PCX149" s="450"/>
      <c r="PCY149" s="450"/>
      <c r="PCZ149" s="450"/>
      <c r="PDA149" s="450"/>
      <c r="PDB149" s="450"/>
      <c r="PDC149" s="450"/>
      <c r="PDD149" s="450"/>
      <c r="PDE149" s="450"/>
      <c r="PDF149" s="450"/>
      <c r="PDG149" s="450"/>
      <c r="PDH149" s="450"/>
      <c r="PDI149" s="450"/>
      <c r="PDJ149" s="450"/>
      <c r="PDK149" s="450"/>
      <c r="PDL149" s="450"/>
      <c r="PDM149" s="450"/>
      <c r="PDN149" s="450"/>
      <c r="PDO149" s="450"/>
      <c r="PDP149" s="450"/>
      <c r="PDQ149" s="450"/>
      <c r="PDR149" s="450"/>
      <c r="PDS149" s="450"/>
      <c r="PDT149" s="450"/>
      <c r="PDU149" s="450"/>
      <c r="PDV149" s="450"/>
      <c r="PDW149" s="450"/>
      <c r="PDX149" s="450"/>
      <c r="PDY149" s="450"/>
      <c r="PDZ149" s="450"/>
      <c r="PEA149" s="450"/>
      <c r="PEB149" s="450"/>
      <c r="PEC149" s="450"/>
      <c r="PED149" s="450"/>
      <c r="PEE149" s="450"/>
      <c r="PEF149" s="450"/>
      <c r="PEG149" s="450"/>
      <c r="PEH149" s="450"/>
      <c r="PEI149" s="450"/>
      <c r="PEJ149" s="450"/>
      <c r="PEK149" s="450"/>
      <c r="PEL149" s="450"/>
      <c r="PEM149" s="450"/>
      <c r="PEN149" s="450"/>
      <c r="PEO149" s="450"/>
      <c r="PEP149" s="450"/>
      <c r="PEQ149" s="450"/>
      <c r="PER149" s="450"/>
      <c r="PES149" s="450"/>
      <c r="PET149" s="450"/>
      <c r="PEU149" s="450"/>
      <c r="PEV149" s="450"/>
      <c r="PEW149" s="450"/>
      <c r="PEX149" s="450"/>
      <c r="PEY149" s="450"/>
      <c r="PEZ149" s="450"/>
      <c r="PFA149" s="450"/>
      <c r="PFB149" s="450"/>
      <c r="PFC149" s="450"/>
      <c r="PFD149" s="450"/>
      <c r="PFE149" s="450"/>
      <c r="PFF149" s="450"/>
      <c r="PFG149" s="450"/>
      <c r="PFH149" s="450"/>
      <c r="PFI149" s="450"/>
      <c r="PFJ149" s="450"/>
      <c r="PFK149" s="450"/>
      <c r="PFL149" s="450"/>
      <c r="PFM149" s="450"/>
      <c r="PFN149" s="450"/>
      <c r="PFO149" s="450"/>
      <c r="PFP149" s="450"/>
      <c r="PFQ149" s="450"/>
      <c r="PFR149" s="450"/>
      <c r="PFS149" s="450"/>
      <c r="PFT149" s="450"/>
      <c r="PFU149" s="450"/>
      <c r="PFV149" s="450"/>
      <c r="PFW149" s="450"/>
      <c r="PFX149" s="450"/>
      <c r="PFY149" s="450"/>
      <c r="PFZ149" s="450"/>
      <c r="PGA149" s="450"/>
      <c r="PGB149" s="450"/>
      <c r="PGC149" s="450"/>
      <c r="PGD149" s="450"/>
      <c r="PGE149" s="450"/>
      <c r="PGF149" s="450"/>
      <c r="PGG149" s="450"/>
      <c r="PGH149" s="450"/>
      <c r="PGI149" s="450"/>
      <c r="PGJ149" s="450"/>
      <c r="PGK149" s="450"/>
      <c r="PGL149" s="450"/>
      <c r="PGM149" s="450"/>
      <c r="PGN149" s="450"/>
      <c r="PGO149" s="450"/>
      <c r="PGP149" s="450"/>
      <c r="PGQ149" s="450"/>
      <c r="PGR149" s="450"/>
      <c r="PGS149" s="450"/>
      <c r="PGT149" s="450"/>
      <c r="PGU149" s="450"/>
      <c r="PGV149" s="450"/>
      <c r="PGW149" s="450"/>
      <c r="PGX149" s="450"/>
      <c r="PGY149" s="450"/>
      <c r="PGZ149" s="450"/>
      <c r="PHA149" s="450"/>
      <c r="PHB149" s="450"/>
      <c r="PHC149" s="450"/>
      <c r="PHD149" s="450"/>
      <c r="PHE149" s="450"/>
      <c r="PHF149" s="450"/>
      <c r="PHG149" s="450"/>
      <c r="PHH149" s="450"/>
      <c r="PHI149" s="450"/>
      <c r="PHJ149" s="450"/>
      <c r="PHK149" s="450"/>
      <c r="PHL149" s="450"/>
      <c r="PHM149" s="450"/>
      <c r="PHN149" s="450"/>
      <c r="PHO149" s="450"/>
      <c r="PHP149" s="450"/>
      <c r="PHQ149" s="450"/>
      <c r="PHR149" s="450"/>
      <c r="PHS149" s="450"/>
      <c r="PHT149" s="450"/>
      <c r="PHU149" s="450"/>
      <c r="PHV149" s="450"/>
      <c r="PHW149" s="450"/>
      <c r="PHX149" s="450"/>
      <c r="PHY149" s="450"/>
      <c r="PHZ149" s="450"/>
      <c r="PIA149" s="450"/>
      <c r="PIB149" s="450"/>
      <c r="PIC149" s="450"/>
      <c r="PID149" s="450"/>
      <c r="PIE149" s="450"/>
      <c r="PIF149" s="450"/>
      <c r="PIG149" s="450"/>
      <c r="PIH149" s="450"/>
      <c r="PII149" s="450"/>
      <c r="PIJ149" s="450"/>
      <c r="PIK149" s="450"/>
      <c r="PIL149" s="450"/>
      <c r="PIM149" s="450"/>
      <c r="PIN149" s="450"/>
      <c r="PIO149" s="450"/>
      <c r="PIP149" s="450"/>
      <c r="PIQ149" s="450"/>
      <c r="PIR149" s="450"/>
      <c r="PIS149" s="450"/>
      <c r="PIT149" s="450"/>
      <c r="PIU149" s="450"/>
      <c r="PIV149" s="450"/>
      <c r="PIW149" s="450"/>
      <c r="PIX149" s="450"/>
      <c r="PIY149" s="450"/>
      <c r="PIZ149" s="450"/>
      <c r="PJA149" s="450"/>
      <c r="PJB149" s="450"/>
      <c r="PJC149" s="450"/>
      <c r="PJD149" s="450"/>
      <c r="PJE149" s="450"/>
      <c r="PJF149" s="450"/>
      <c r="PJG149" s="450"/>
      <c r="PJH149" s="450"/>
      <c r="PJI149" s="450"/>
      <c r="PJJ149" s="450"/>
      <c r="PJK149" s="450"/>
      <c r="PJL149" s="450"/>
      <c r="PJM149" s="450"/>
      <c r="PJN149" s="450"/>
      <c r="PJO149" s="450"/>
      <c r="PJP149" s="450"/>
      <c r="PJQ149" s="450"/>
      <c r="PJR149" s="450"/>
      <c r="PJS149" s="450"/>
      <c r="PJT149" s="450"/>
      <c r="PJU149" s="450"/>
      <c r="PJV149" s="450"/>
      <c r="PJW149" s="450"/>
      <c r="PJX149" s="450"/>
      <c r="PJY149" s="450"/>
      <c r="PJZ149" s="450"/>
      <c r="PKA149" s="450"/>
      <c r="PKB149" s="450"/>
      <c r="PKC149" s="450"/>
      <c r="PKD149" s="450"/>
      <c r="PKE149" s="450"/>
      <c r="PKF149" s="450"/>
      <c r="PKG149" s="450"/>
      <c r="PKH149" s="450"/>
      <c r="PKI149" s="450"/>
      <c r="PKJ149" s="450"/>
      <c r="PKK149" s="450"/>
      <c r="PKL149" s="450"/>
      <c r="PKM149" s="450"/>
      <c r="PKN149" s="450"/>
      <c r="PKO149" s="450"/>
      <c r="PKP149" s="450"/>
      <c r="PKQ149" s="450"/>
      <c r="PKR149" s="450"/>
      <c r="PKS149" s="450"/>
      <c r="PKT149" s="450"/>
      <c r="PKU149" s="450"/>
      <c r="PKV149" s="450"/>
      <c r="PKW149" s="450"/>
      <c r="PKX149" s="450"/>
      <c r="PKY149" s="450"/>
      <c r="PKZ149" s="450"/>
      <c r="PLA149" s="450"/>
      <c r="PLB149" s="450"/>
      <c r="PLC149" s="450"/>
      <c r="PLD149" s="450"/>
      <c r="PLE149" s="450"/>
      <c r="PLF149" s="450"/>
      <c r="PLG149" s="450"/>
      <c r="PLH149" s="450"/>
      <c r="PLI149" s="450"/>
      <c r="PLJ149" s="450"/>
      <c r="PLK149" s="450"/>
      <c r="PLL149" s="450"/>
      <c r="PLM149" s="450"/>
      <c r="PLN149" s="450"/>
      <c r="PLO149" s="450"/>
      <c r="PLP149" s="450"/>
      <c r="PLQ149" s="450"/>
      <c r="PLR149" s="450"/>
      <c r="PLS149" s="450"/>
      <c r="PLT149" s="450"/>
      <c r="PLU149" s="450"/>
      <c r="PLV149" s="450"/>
      <c r="PLW149" s="450"/>
      <c r="PLX149" s="450"/>
      <c r="PLY149" s="450"/>
      <c r="PLZ149" s="450"/>
      <c r="PMA149" s="450"/>
      <c r="PMB149" s="450"/>
      <c r="PMC149" s="450"/>
      <c r="PMD149" s="450"/>
      <c r="PME149" s="450"/>
      <c r="PMF149" s="450"/>
      <c r="PMG149" s="450"/>
      <c r="PMH149" s="450"/>
      <c r="PMI149" s="450"/>
      <c r="PMJ149" s="450"/>
      <c r="PMK149" s="450"/>
      <c r="PML149" s="450"/>
      <c r="PMM149" s="450"/>
      <c r="PMN149" s="450"/>
      <c r="PMO149" s="450"/>
      <c r="PMP149" s="450"/>
      <c r="PMQ149" s="450"/>
      <c r="PMR149" s="450"/>
      <c r="PMS149" s="450"/>
      <c r="PMT149" s="450"/>
      <c r="PMU149" s="450"/>
      <c r="PMV149" s="450"/>
      <c r="PMW149" s="450"/>
      <c r="PMX149" s="450"/>
      <c r="PMY149" s="450"/>
      <c r="PMZ149" s="450"/>
      <c r="PNA149" s="450"/>
      <c r="PNB149" s="450"/>
      <c r="PNC149" s="450"/>
      <c r="PND149" s="450"/>
      <c r="PNE149" s="450"/>
      <c r="PNF149" s="450"/>
      <c r="PNG149" s="450"/>
      <c r="PNH149" s="450"/>
      <c r="PNI149" s="450"/>
      <c r="PNJ149" s="450"/>
      <c r="PNK149" s="450"/>
      <c r="PNL149" s="450"/>
      <c r="PNM149" s="450"/>
      <c r="PNN149" s="450"/>
      <c r="PNO149" s="450"/>
      <c r="PNP149" s="450"/>
      <c r="PNQ149" s="450"/>
      <c r="PNR149" s="450"/>
      <c r="PNS149" s="450"/>
      <c r="PNT149" s="450"/>
      <c r="PNU149" s="450"/>
      <c r="PNV149" s="450"/>
      <c r="PNW149" s="450"/>
      <c r="PNX149" s="450"/>
      <c r="PNY149" s="450"/>
      <c r="PNZ149" s="450"/>
      <c r="POA149" s="450"/>
      <c r="POB149" s="450"/>
      <c r="POC149" s="450"/>
      <c r="POD149" s="450"/>
      <c r="POE149" s="450"/>
      <c r="POF149" s="450"/>
      <c r="POG149" s="450"/>
      <c r="POH149" s="450"/>
      <c r="POI149" s="450"/>
      <c r="POJ149" s="450"/>
      <c r="POK149" s="450"/>
      <c r="POL149" s="450"/>
      <c r="POM149" s="450"/>
      <c r="PON149" s="450"/>
      <c r="POO149" s="450"/>
      <c r="POP149" s="450"/>
      <c r="POQ149" s="450"/>
      <c r="POR149" s="450"/>
      <c r="POS149" s="450"/>
      <c r="POT149" s="450"/>
      <c r="POU149" s="450"/>
      <c r="POV149" s="450"/>
      <c r="POW149" s="450"/>
      <c r="POX149" s="450"/>
      <c r="POY149" s="450"/>
      <c r="POZ149" s="450"/>
      <c r="PPA149" s="450"/>
      <c r="PPB149" s="450"/>
      <c r="PPC149" s="450"/>
      <c r="PPD149" s="450"/>
      <c r="PPE149" s="450"/>
      <c r="PPF149" s="450"/>
      <c r="PPG149" s="450"/>
      <c r="PPH149" s="450"/>
      <c r="PPI149" s="450"/>
      <c r="PPJ149" s="450"/>
      <c r="PPK149" s="450"/>
      <c r="PPL149" s="450"/>
      <c r="PPM149" s="450"/>
      <c r="PPN149" s="450"/>
      <c r="PPO149" s="450"/>
      <c r="PPP149" s="450"/>
      <c r="PPQ149" s="450"/>
      <c r="PPR149" s="450"/>
      <c r="PPS149" s="450"/>
      <c r="PPT149" s="450"/>
      <c r="PPU149" s="450"/>
      <c r="PPV149" s="450"/>
      <c r="PPW149" s="450"/>
      <c r="PPX149" s="450"/>
      <c r="PPY149" s="450"/>
      <c r="PPZ149" s="450"/>
      <c r="PQA149" s="450"/>
      <c r="PQB149" s="450"/>
      <c r="PQC149" s="450"/>
      <c r="PQD149" s="450"/>
      <c r="PQE149" s="450"/>
      <c r="PQF149" s="450"/>
      <c r="PQG149" s="450"/>
      <c r="PQH149" s="450"/>
      <c r="PQI149" s="450"/>
      <c r="PQJ149" s="450"/>
      <c r="PQK149" s="450"/>
      <c r="PQL149" s="450"/>
      <c r="PQM149" s="450"/>
      <c r="PQN149" s="450"/>
      <c r="PQO149" s="450"/>
      <c r="PQP149" s="450"/>
      <c r="PQQ149" s="450"/>
      <c r="PQR149" s="450"/>
      <c r="PQS149" s="450"/>
      <c r="PQT149" s="450"/>
      <c r="PQU149" s="450"/>
      <c r="PQV149" s="450"/>
      <c r="PQW149" s="450"/>
      <c r="PQX149" s="450"/>
      <c r="PQY149" s="450"/>
      <c r="PQZ149" s="450"/>
      <c r="PRA149" s="450"/>
      <c r="PRB149" s="450"/>
      <c r="PRC149" s="450"/>
      <c r="PRD149" s="450"/>
      <c r="PRE149" s="450"/>
      <c r="PRF149" s="450"/>
      <c r="PRG149" s="450"/>
      <c r="PRH149" s="450"/>
      <c r="PRI149" s="450"/>
      <c r="PRJ149" s="450"/>
      <c r="PRK149" s="450"/>
      <c r="PRL149" s="450"/>
      <c r="PRM149" s="450"/>
      <c r="PRN149" s="450"/>
      <c r="PRO149" s="450"/>
      <c r="PRP149" s="450"/>
      <c r="PRQ149" s="450"/>
      <c r="PRR149" s="450"/>
      <c r="PRS149" s="450"/>
      <c r="PRT149" s="450"/>
      <c r="PRU149" s="450"/>
      <c r="PRV149" s="450"/>
      <c r="PRW149" s="450"/>
      <c r="PRX149" s="450"/>
      <c r="PRY149" s="450"/>
      <c r="PRZ149" s="450"/>
      <c r="PSA149" s="450"/>
      <c r="PSB149" s="450"/>
      <c r="PSC149" s="450"/>
      <c r="PSD149" s="450"/>
      <c r="PSE149" s="450"/>
      <c r="PSF149" s="450"/>
      <c r="PSG149" s="450"/>
      <c r="PSH149" s="450"/>
      <c r="PSI149" s="450"/>
      <c r="PSJ149" s="450"/>
      <c r="PSK149" s="450"/>
      <c r="PSL149" s="450"/>
      <c r="PSM149" s="450"/>
      <c r="PSN149" s="450"/>
      <c r="PSO149" s="450"/>
      <c r="PSP149" s="450"/>
      <c r="PSQ149" s="450"/>
      <c r="PSR149" s="450"/>
      <c r="PSS149" s="450"/>
      <c r="PST149" s="450"/>
      <c r="PSU149" s="450"/>
      <c r="PSV149" s="450"/>
      <c r="PSW149" s="450"/>
      <c r="PSX149" s="450"/>
      <c r="PSY149" s="450"/>
      <c r="PSZ149" s="450"/>
      <c r="PTA149" s="450"/>
      <c r="PTB149" s="450"/>
      <c r="PTC149" s="450"/>
      <c r="PTD149" s="450"/>
      <c r="PTE149" s="450"/>
      <c r="PTF149" s="450"/>
      <c r="PTG149" s="450"/>
      <c r="PTH149" s="450"/>
      <c r="PTI149" s="450"/>
      <c r="PTJ149" s="450"/>
      <c r="PTK149" s="450"/>
      <c r="PTL149" s="450"/>
      <c r="PTM149" s="450"/>
      <c r="PTN149" s="450"/>
      <c r="PTO149" s="450"/>
      <c r="PTP149" s="450"/>
      <c r="PTQ149" s="450"/>
      <c r="PTR149" s="450"/>
      <c r="PTS149" s="450"/>
      <c r="PTT149" s="450"/>
      <c r="PTU149" s="450"/>
      <c r="PTV149" s="450"/>
      <c r="PTW149" s="450"/>
      <c r="PTX149" s="450"/>
      <c r="PTY149" s="450"/>
      <c r="PTZ149" s="450"/>
      <c r="PUA149" s="450"/>
      <c r="PUB149" s="450"/>
      <c r="PUC149" s="450"/>
      <c r="PUD149" s="450"/>
      <c r="PUE149" s="450"/>
      <c r="PUF149" s="450"/>
      <c r="PUG149" s="450"/>
      <c r="PUH149" s="450"/>
      <c r="PUI149" s="450"/>
      <c r="PUJ149" s="450"/>
      <c r="PUK149" s="450"/>
      <c r="PUL149" s="450"/>
      <c r="PUM149" s="450"/>
      <c r="PUN149" s="450"/>
      <c r="PUO149" s="450"/>
      <c r="PUP149" s="450"/>
      <c r="PUQ149" s="450"/>
      <c r="PUR149" s="450"/>
      <c r="PUS149" s="450"/>
      <c r="PUT149" s="450"/>
      <c r="PUU149" s="450"/>
      <c r="PUV149" s="450"/>
      <c r="PUW149" s="450"/>
      <c r="PUX149" s="450"/>
      <c r="PUY149" s="450"/>
      <c r="PUZ149" s="450"/>
      <c r="PVA149" s="450"/>
      <c r="PVB149" s="450"/>
      <c r="PVC149" s="450"/>
      <c r="PVD149" s="450"/>
      <c r="PVE149" s="450"/>
      <c r="PVF149" s="450"/>
      <c r="PVG149" s="450"/>
      <c r="PVH149" s="450"/>
      <c r="PVI149" s="450"/>
      <c r="PVJ149" s="450"/>
      <c r="PVK149" s="450"/>
      <c r="PVL149" s="450"/>
      <c r="PVM149" s="450"/>
      <c r="PVN149" s="450"/>
      <c r="PVO149" s="450"/>
      <c r="PVP149" s="450"/>
      <c r="PVQ149" s="450"/>
      <c r="PVR149" s="450"/>
      <c r="PVS149" s="450"/>
      <c r="PVT149" s="450"/>
      <c r="PVU149" s="450"/>
      <c r="PVV149" s="450"/>
      <c r="PVW149" s="450"/>
      <c r="PVX149" s="450"/>
      <c r="PVY149" s="450"/>
      <c r="PVZ149" s="450"/>
      <c r="PWA149" s="450"/>
      <c r="PWB149" s="450"/>
      <c r="PWC149" s="450"/>
      <c r="PWD149" s="450"/>
      <c r="PWE149" s="450"/>
      <c r="PWF149" s="450"/>
      <c r="PWG149" s="450"/>
      <c r="PWH149" s="450"/>
      <c r="PWI149" s="450"/>
      <c r="PWJ149" s="450"/>
      <c r="PWK149" s="450"/>
      <c r="PWL149" s="450"/>
      <c r="PWM149" s="450"/>
      <c r="PWN149" s="450"/>
      <c r="PWO149" s="450"/>
      <c r="PWP149" s="450"/>
      <c r="PWQ149" s="450"/>
      <c r="PWR149" s="450"/>
      <c r="PWS149" s="450"/>
      <c r="PWT149" s="450"/>
      <c r="PWU149" s="450"/>
      <c r="PWV149" s="450"/>
      <c r="PWW149" s="450"/>
      <c r="PWX149" s="450"/>
      <c r="PWY149" s="450"/>
      <c r="PWZ149" s="450"/>
      <c r="PXA149" s="450"/>
      <c r="PXB149" s="450"/>
      <c r="PXC149" s="450"/>
      <c r="PXD149" s="450"/>
      <c r="PXE149" s="450"/>
      <c r="PXF149" s="450"/>
      <c r="PXG149" s="450"/>
      <c r="PXH149" s="450"/>
      <c r="PXI149" s="450"/>
      <c r="PXJ149" s="450"/>
      <c r="PXK149" s="450"/>
      <c r="PXL149" s="450"/>
      <c r="PXM149" s="450"/>
      <c r="PXN149" s="450"/>
      <c r="PXO149" s="450"/>
      <c r="PXP149" s="450"/>
      <c r="PXQ149" s="450"/>
      <c r="PXR149" s="450"/>
      <c r="PXS149" s="450"/>
      <c r="PXT149" s="450"/>
      <c r="PXU149" s="450"/>
      <c r="PXV149" s="450"/>
      <c r="PXW149" s="450"/>
      <c r="PXX149" s="450"/>
      <c r="PXY149" s="450"/>
      <c r="PXZ149" s="450"/>
      <c r="PYA149" s="450"/>
      <c r="PYB149" s="450"/>
      <c r="PYC149" s="450"/>
      <c r="PYD149" s="450"/>
      <c r="PYE149" s="450"/>
      <c r="PYF149" s="450"/>
      <c r="PYG149" s="450"/>
      <c r="PYH149" s="450"/>
      <c r="PYI149" s="450"/>
      <c r="PYJ149" s="450"/>
      <c r="PYK149" s="450"/>
      <c r="PYL149" s="450"/>
      <c r="PYM149" s="450"/>
      <c r="PYN149" s="450"/>
      <c r="PYO149" s="450"/>
      <c r="PYP149" s="450"/>
      <c r="PYQ149" s="450"/>
      <c r="PYR149" s="450"/>
      <c r="PYS149" s="450"/>
      <c r="PYT149" s="450"/>
      <c r="PYU149" s="450"/>
      <c r="PYV149" s="450"/>
      <c r="PYW149" s="450"/>
      <c r="PYX149" s="450"/>
      <c r="PYY149" s="450"/>
      <c r="PYZ149" s="450"/>
      <c r="PZA149" s="450"/>
      <c r="PZB149" s="450"/>
      <c r="PZC149" s="450"/>
      <c r="PZD149" s="450"/>
      <c r="PZE149" s="450"/>
      <c r="PZF149" s="450"/>
      <c r="PZG149" s="450"/>
      <c r="PZH149" s="450"/>
      <c r="PZI149" s="450"/>
      <c r="PZJ149" s="450"/>
      <c r="PZK149" s="450"/>
      <c r="PZL149" s="450"/>
      <c r="PZM149" s="450"/>
      <c r="PZN149" s="450"/>
      <c r="PZO149" s="450"/>
      <c r="PZP149" s="450"/>
      <c r="PZQ149" s="450"/>
      <c r="PZR149" s="450"/>
      <c r="PZS149" s="450"/>
      <c r="PZT149" s="450"/>
      <c r="PZU149" s="450"/>
      <c r="PZV149" s="450"/>
      <c r="PZW149" s="450"/>
      <c r="PZX149" s="450"/>
      <c r="PZY149" s="450"/>
      <c r="PZZ149" s="450"/>
      <c r="QAA149" s="450"/>
      <c r="QAB149" s="450"/>
      <c r="QAC149" s="450"/>
      <c r="QAD149" s="450"/>
      <c r="QAE149" s="450"/>
      <c r="QAF149" s="450"/>
      <c r="QAG149" s="450"/>
      <c r="QAH149" s="450"/>
      <c r="QAI149" s="450"/>
      <c r="QAJ149" s="450"/>
      <c r="QAK149" s="450"/>
      <c r="QAL149" s="450"/>
      <c r="QAM149" s="450"/>
      <c r="QAN149" s="450"/>
      <c r="QAO149" s="450"/>
      <c r="QAP149" s="450"/>
      <c r="QAQ149" s="450"/>
      <c r="QAR149" s="450"/>
      <c r="QAS149" s="450"/>
      <c r="QAT149" s="450"/>
      <c r="QAU149" s="450"/>
      <c r="QAV149" s="450"/>
      <c r="QAW149" s="450"/>
      <c r="QAX149" s="450"/>
      <c r="QAY149" s="450"/>
      <c r="QAZ149" s="450"/>
      <c r="QBA149" s="450"/>
      <c r="QBB149" s="450"/>
      <c r="QBC149" s="450"/>
      <c r="QBD149" s="450"/>
      <c r="QBE149" s="450"/>
      <c r="QBF149" s="450"/>
      <c r="QBG149" s="450"/>
      <c r="QBH149" s="450"/>
      <c r="QBI149" s="450"/>
      <c r="QBJ149" s="450"/>
      <c r="QBK149" s="450"/>
      <c r="QBL149" s="450"/>
      <c r="QBM149" s="450"/>
      <c r="QBN149" s="450"/>
      <c r="QBO149" s="450"/>
      <c r="QBP149" s="450"/>
      <c r="QBQ149" s="450"/>
      <c r="QBR149" s="450"/>
      <c r="QBS149" s="450"/>
      <c r="QBT149" s="450"/>
      <c r="QBU149" s="450"/>
      <c r="QBV149" s="450"/>
      <c r="QBW149" s="450"/>
      <c r="QBX149" s="450"/>
      <c r="QBY149" s="450"/>
      <c r="QBZ149" s="450"/>
      <c r="QCA149" s="450"/>
      <c r="QCB149" s="450"/>
      <c r="QCC149" s="450"/>
      <c r="QCD149" s="450"/>
      <c r="QCE149" s="450"/>
      <c r="QCF149" s="450"/>
      <c r="QCG149" s="450"/>
      <c r="QCH149" s="450"/>
      <c r="QCI149" s="450"/>
      <c r="QCJ149" s="450"/>
      <c r="QCK149" s="450"/>
      <c r="QCL149" s="450"/>
      <c r="QCM149" s="450"/>
      <c r="QCN149" s="450"/>
      <c r="QCO149" s="450"/>
      <c r="QCP149" s="450"/>
      <c r="QCQ149" s="450"/>
      <c r="QCR149" s="450"/>
      <c r="QCS149" s="450"/>
      <c r="QCT149" s="450"/>
      <c r="QCU149" s="450"/>
      <c r="QCV149" s="450"/>
      <c r="QCW149" s="450"/>
      <c r="QCX149" s="450"/>
      <c r="QCY149" s="450"/>
      <c r="QCZ149" s="450"/>
      <c r="QDA149" s="450"/>
      <c r="QDB149" s="450"/>
      <c r="QDC149" s="450"/>
      <c r="QDD149" s="450"/>
      <c r="QDE149" s="450"/>
      <c r="QDF149" s="450"/>
      <c r="QDG149" s="450"/>
      <c r="QDH149" s="450"/>
      <c r="QDI149" s="450"/>
      <c r="QDJ149" s="450"/>
      <c r="QDK149" s="450"/>
      <c r="QDL149" s="450"/>
      <c r="QDM149" s="450"/>
      <c r="QDN149" s="450"/>
      <c r="QDO149" s="450"/>
      <c r="QDP149" s="450"/>
      <c r="QDQ149" s="450"/>
      <c r="QDR149" s="450"/>
      <c r="QDS149" s="450"/>
      <c r="QDT149" s="450"/>
      <c r="QDU149" s="450"/>
      <c r="QDV149" s="450"/>
      <c r="QDW149" s="450"/>
      <c r="QDX149" s="450"/>
      <c r="QDY149" s="450"/>
      <c r="QDZ149" s="450"/>
      <c r="QEA149" s="450"/>
      <c r="QEB149" s="450"/>
      <c r="QEC149" s="450"/>
      <c r="QED149" s="450"/>
      <c r="QEE149" s="450"/>
      <c r="QEF149" s="450"/>
      <c r="QEG149" s="450"/>
      <c r="QEH149" s="450"/>
      <c r="QEI149" s="450"/>
      <c r="QEJ149" s="450"/>
      <c r="QEK149" s="450"/>
      <c r="QEL149" s="450"/>
      <c r="QEM149" s="450"/>
      <c r="QEN149" s="450"/>
      <c r="QEO149" s="450"/>
      <c r="QEP149" s="450"/>
      <c r="QEQ149" s="450"/>
      <c r="QER149" s="450"/>
      <c r="QES149" s="450"/>
      <c r="QET149" s="450"/>
      <c r="QEU149" s="450"/>
      <c r="QEV149" s="450"/>
      <c r="QEW149" s="450"/>
      <c r="QEX149" s="450"/>
      <c r="QEY149" s="450"/>
      <c r="QEZ149" s="450"/>
      <c r="QFA149" s="450"/>
      <c r="QFB149" s="450"/>
      <c r="QFC149" s="450"/>
      <c r="QFD149" s="450"/>
      <c r="QFE149" s="450"/>
      <c r="QFF149" s="450"/>
      <c r="QFG149" s="450"/>
      <c r="QFH149" s="450"/>
      <c r="QFI149" s="450"/>
      <c r="QFJ149" s="450"/>
      <c r="QFK149" s="450"/>
      <c r="QFL149" s="450"/>
      <c r="QFM149" s="450"/>
      <c r="QFN149" s="450"/>
      <c r="QFO149" s="450"/>
      <c r="QFP149" s="450"/>
      <c r="QFQ149" s="450"/>
      <c r="QFR149" s="450"/>
      <c r="QFS149" s="450"/>
      <c r="QFT149" s="450"/>
      <c r="QFU149" s="450"/>
      <c r="QFV149" s="450"/>
      <c r="QFW149" s="450"/>
      <c r="QFX149" s="450"/>
      <c r="QFY149" s="450"/>
      <c r="QFZ149" s="450"/>
      <c r="QGA149" s="450"/>
      <c r="QGB149" s="450"/>
      <c r="QGC149" s="450"/>
      <c r="QGD149" s="450"/>
      <c r="QGE149" s="450"/>
      <c r="QGF149" s="450"/>
      <c r="QGG149" s="450"/>
      <c r="QGH149" s="450"/>
      <c r="QGI149" s="450"/>
      <c r="QGJ149" s="450"/>
      <c r="QGK149" s="450"/>
      <c r="QGL149" s="450"/>
      <c r="QGM149" s="450"/>
      <c r="QGN149" s="450"/>
      <c r="QGO149" s="450"/>
      <c r="QGP149" s="450"/>
      <c r="QGQ149" s="450"/>
      <c r="QGR149" s="450"/>
      <c r="QGS149" s="450"/>
      <c r="QGT149" s="450"/>
      <c r="QGU149" s="450"/>
      <c r="QGV149" s="450"/>
      <c r="QGW149" s="450"/>
      <c r="QGX149" s="450"/>
      <c r="QGY149" s="450"/>
      <c r="QGZ149" s="450"/>
      <c r="QHA149" s="450"/>
      <c r="QHB149" s="450"/>
      <c r="QHC149" s="450"/>
      <c r="QHD149" s="450"/>
      <c r="QHE149" s="450"/>
      <c r="QHF149" s="450"/>
      <c r="QHG149" s="450"/>
      <c r="QHH149" s="450"/>
      <c r="QHI149" s="450"/>
      <c r="QHJ149" s="450"/>
      <c r="QHK149" s="450"/>
      <c r="QHL149" s="450"/>
      <c r="QHM149" s="450"/>
      <c r="QHN149" s="450"/>
      <c r="QHO149" s="450"/>
      <c r="QHP149" s="450"/>
      <c r="QHQ149" s="450"/>
      <c r="QHR149" s="450"/>
      <c r="QHS149" s="450"/>
      <c r="QHT149" s="450"/>
      <c r="QHU149" s="450"/>
      <c r="QHV149" s="450"/>
      <c r="QHW149" s="450"/>
      <c r="QHX149" s="450"/>
      <c r="QHY149" s="450"/>
      <c r="QHZ149" s="450"/>
      <c r="QIA149" s="450"/>
      <c r="QIB149" s="450"/>
      <c r="QIC149" s="450"/>
      <c r="QID149" s="450"/>
      <c r="QIE149" s="450"/>
      <c r="QIF149" s="450"/>
      <c r="QIG149" s="450"/>
      <c r="QIH149" s="450"/>
      <c r="QII149" s="450"/>
      <c r="QIJ149" s="450"/>
      <c r="QIK149" s="450"/>
      <c r="QIL149" s="450"/>
      <c r="QIM149" s="450"/>
      <c r="QIN149" s="450"/>
      <c r="QIO149" s="450"/>
      <c r="QIP149" s="450"/>
      <c r="QIQ149" s="450"/>
      <c r="QIR149" s="450"/>
      <c r="QIS149" s="450"/>
      <c r="QIT149" s="450"/>
      <c r="QIU149" s="450"/>
      <c r="QIV149" s="450"/>
      <c r="QIW149" s="450"/>
      <c r="QIX149" s="450"/>
      <c r="QIY149" s="450"/>
      <c r="QIZ149" s="450"/>
      <c r="QJA149" s="450"/>
      <c r="QJB149" s="450"/>
      <c r="QJC149" s="450"/>
      <c r="QJD149" s="450"/>
      <c r="QJE149" s="450"/>
      <c r="QJF149" s="450"/>
      <c r="QJG149" s="450"/>
      <c r="QJH149" s="450"/>
      <c r="QJI149" s="450"/>
      <c r="QJJ149" s="450"/>
      <c r="QJK149" s="450"/>
      <c r="QJL149" s="450"/>
      <c r="QJM149" s="450"/>
      <c r="QJN149" s="450"/>
      <c r="QJO149" s="450"/>
      <c r="QJP149" s="450"/>
      <c r="QJQ149" s="450"/>
      <c r="QJR149" s="450"/>
      <c r="QJS149" s="450"/>
      <c r="QJT149" s="450"/>
      <c r="QJU149" s="450"/>
      <c r="QJV149" s="450"/>
      <c r="QJW149" s="450"/>
      <c r="QJX149" s="450"/>
      <c r="QJY149" s="450"/>
      <c r="QJZ149" s="450"/>
      <c r="QKA149" s="450"/>
      <c r="QKB149" s="450"/>
      <c r="QKC149" s="450"/>
      <c r="QKD149" s="450"/>
      <c r="QKE149" s="450"/>
      <c r="QKF149" s="450"/>
      <c r="QKG149" s="450"/>
      <c r="QKH149" s="450"/>
      <c r="QKI149" s="450"/>
      <c r="QKJ149" s="450"/>
      <c r="QKK149" s="450"/>
      <c r="QKL149" s="450"/>
      <c r="QKM149" s="450"/>
      <c r="QKN149" s="450"/>
      <c r="QKO149" s="450"/>
      <c r="QKP149" s="450"/>
      <c r="QKQ149" s="450"/>
      <c r="QKR149" s="450"/>
      <c r="QKS149" s="450"/>
      <c r="QKT149" s="450"/>
      <c r="QKU149" s="450"/>
      <c r="QKV149" s="450"/>
      <c r="QKW149" s="450"/>
      <c r="QKX149" s="450"/>
      <c r="QKY149" s="450"/>
      <c r="QKZ149" s="450"/>
      <c r="QLA149" s="450"/>
      <c r="QLB149" s="450"/>
      <c r="QLC149" s="450"/>
      <c r="QLD149" s="450"/>
      <c r="QLE149" s="450"/>
      <c r="QLF149" s="450"/>
      <c r="QLG149" s="450"/>
      <c r="QLH149" s="450"/>
      <c r="QLI149" s="450"/>
      <c r="QLJ149" s="450"/>
      <c r="QLK149" s="450"/>
      <c r="QLL149" s="450"/>
      <c r="QLM149" s="450"/>
      <c r="QLN149" s="450"/>
      <c r="QLO149" s="450"/>
      <c r="QLP149" s="450"/>
      <c r="QLQ149" s="450"/>
      <c r="QLR149" s="450"/>
      <c r="QLS149" s="450"/>
      <c r="QLT149" s="450"/>
      <c r="QLU149" s="450"/>
      <c r="QLV149" s="450"/>
      <c r="QLW149" s="450"/>
      <c r="QLX149" s="450"/>
      <c r="QLY149" s="450"/>
      <c r="QLZ149" s="450"/>
      <c r="QMA149" s="450"/>
      <c r="QMB149" s="450"/>
      <c r="QMC149" s="450"/>
      <c r="QMD149" s="450"/>
      <c r="QME149" s="450"/>
      <c r="QMF149" s="450"/>
      <c r="QMG149" s="450"/>
      <c r="QMH149" s="450"/>
      <c r="QMI149" s="450"/>
      <c r="QMJ149" s="450"/>
      <c r="QMK149" s="450"/>
      <c r="QML149" s="450"/>
      <c r="QMM149" s="450"/>
      <c r="QMN149" s="450"/>
      <c r="QMO149" s="450"/>
      <c r="QMP149" s="450"/>
      <c r="QMQ149" s="450"/>
      <c r="QMR149" s="450"/>
      <c r="QMS149" s="450"/>
      <c r="QMT149" s="450"/>
      <c r="QMU149" s="450"/>
      <c r="QMV149" s="450"/>
      <c r="QMW149" s="450"/>
      <c r="QMX149" s="450"/>
      <c r="QMY149" s="450"/>
      <c r="QMZ149" s="450"/>
      <c r="QNA149" s="450"/>
      <c r="QNB149" s="450"/>
      <c r="QNC149" s="450"/>
      <c r="QND149" s="450"/>
      <c r="QNE149" s="450"/>
      <c r="QNF149" s="450"/>
      <c r="QNG149" s="450"/>
      <c r="QNH149" s="450"/>
      <c r="QNI149" s="450"/>
      <c r="QNJ149" s="450"/>
      <c r="QNK149" s="450"/>
      <c r="QNL149" s="450"/>
      <c r="QNM149" s="450"/>
      <c r="QNN149" s="450"/>
      <c r="QNO149" s="450"/>
      <c r="QNP149" s="450"/>
      <c r="QNQ149" s="450"/>
      <c r="QNR149" s="450"/>
      <c r="QNS149" s="450"/>
      <c r="QNT149" s="450"/>
      <c r="QNU149" s="450"/>
      <c r="QNV149" s="450"/>
      <c r="QNW149" s="450"/>
      <c r="QNX149" s="450"/>
      <c r="QNY149" s="450"/>
      <c r="QNZ149" s="450"/>
      <c r="QOA149" s="450"/>
      <c r="QOB149" s="450"/>
      <c r="QOC149" s="450"/>
      <c r="QOD149" s="450"/>
      <c r="QOE149" s="450"/>
      <c r="QOF149" s="450"/>
      <c r="QOG149" s="450"/>
      <c r="QOH149" s="450"/>
      <c r="QOI149" s="450"/>
      <c r="QOJ149" s="450"/>
      <c r="QOK149" s="450"/>
      <c r="QOL149" s="450"/>
      <c r="QOM149" s="450"/>
      <c r="QON149" s="450"/>
      <c r="QOO149" s="450"/>
      <c r="QOP149" s="450"/>
      <c r="QOQ149" s="450"/>
      <c r="QOR149" s="450"/>
      <c r="QOS149" s="450"/>
      <c r="QOT149" s="450"/>
      <c r="QOU149" s="450"/>
      <c r="QOV149" s="450"/>
      <c r="QOW149" s="450"/>
      <c r="QOX149" s="450"/>
      <c r="QOY149" s="450"/>
      <c r="QOZ149" s="450"/>
      <c r="QPA149" s="450"/>
      <c r="QPB149" s="450"/>
      <c r="QPC149" s="450"/>
      <c r="QPD149" s="450"/>
      <c r="QPE149" s="450"/>
      <c r="QPF149" s="450"/>
      <c r="QPG149" s="450"/>
      <c r="QPH149" s="450"/>
      <c r="QPI149" s="450"/>
      <c r="QPJ149" s="450"/>
      <c r="QPK149" s="450"/>
      <c r="QPL149" s="450"/>
      <c r="QPM149" s="450"/>
      <c r="QPN149" s="450"/>
      <c r="QPO149" s="450"/>
      <c r="QPP149" s="450"/>
      <c r="QPQ149" s="450"/>
      <c r="QPR149" s="450"/>
      <c r="QPS149" s="450"/>
      <c r="QPT149" s="450"/>
      <c r="QPU149" s="450"/>
      <c r="QPV149" s="450"/>
      <c r="QPW149" s="450"/>
      <c r="QPX149" s="450"/>
      <c r="QPY149" s="450"/>
      <c r="QPZ149" s="450"/>
      <c r="QQA149" s="450"/>
      <c r="QQB149" s="450"/>
      <c r="QQC149" s="450"/>
      <c r="QQD149" s="450"/>
      <c r="QQE149" s="450"/>
      <c r="QQF149" s="450"/>
      <c r="QQG149" s="450"/>
      <c r="QQH149" s="450"/>
      <c r="QQI149" s="450"/>
      <c r="QQJ149" s="450"/>
      <c r="QQK149" s="450"/>
      <c r="QQL149" s="450"/>
      <c r="QQM149" s="450"/>
      <c r="QQN149" s="450"/>
      <c r="QQO149" s="450"/>
      <c r="QQP149" s="450"/>
      <c r="QQQ149" s="450"/>
      <c r="QQR149" s="450"/>
      <c r="QQS149" s="450"/>
      <c r="QQT149" s="450"/>
      <c r="QQU149" s="450"/>
      <c r="QQV149" s="450"/>
      <c r="QQW149" s="450"/>
      <c r="QQX149" s="450"/>
      <c r="QQY149" s="450"/>
      <c r="QQZ149" s="450"/>
      <c r="QRA149" s="450"/>
      <c r="QRB149" s="450"/>
      <c r="QRC149" s="450"/>
      <c r="QRD149" s="450"/>
      <c r="QRE149" s="450"/>
      <c r="QRF149" s="450"/>
      <c r="QRG149" s="450"/>
      <c r="QRH149" s="450"/>
      <c r="QRI149" s="450"/>
      <c r="QRJ149" s="450"/>
      <c r="QRK149" s="450"/>
      <c r="QRL149" s="450"/>
      <c r="QRM149" s="450"/>
      <c r="QRN149" s="450"/>
      <c r="QRO149" s="450"/>
      <c r="QRP149" s="450"/>
      <c r="QRQ149" s="450"/>
      <c r="QRR149" s="450"/>
      <c r="QRS149" s="450"/>
      <c r="QRT149" s="450"/>
      <c r="QRU149" s="450"/>
      <c r="QRV149" s="450"/>
      <c r="QRW149" s="450"/>
      <c r="QRX149" s="450"/>
      <c r="QRY149" s="450"/>
      <c r="QRZ149" s="450"/>
      <c r="QSA149" s="450"/>
      <c r="QSB149" s="450"/>
      <c r="QSC149" s="450"/>
      <c r="QSD149" s="450"/>
      <c r="QSE149" s="450"/>
      <c r="QSF149" s="450"/>
      <c r="QSG149" s="450"/>
      <c r="QSH149" s="450"/>
      <c r="QSI149" s="450"/>
      <c r="QSJ149" s="450"/>
      <c r="QSK149" s="450"/>
      <c r="QSL149" s="450"/>
      <c r="QSM149" s="450"/>
      <c r="QSN149" s="450"/>
      <c r="QSO149" s="450"/>
      <c r="QSP149" s="450"/>
      <c r="QSQ149" s="450"/>
      <c r="QSR149" s="450"/>
      <c r="QSS149" s="450"/>
      <c r="QST149" s="450"/>
      <c r="QSU149" s="450"/>
      <c r="QSV149" s="450"/>
      <c r="QSW149" s="450"/>
      <c r="QSX149" s="450"/>
      <c r="QSY149" s="450"/>
      <c r="QSZ149" s="450"/>
      <c r="QTA149" s="450"/>
      <c r="QTB149" s="450"/>
      <c r="QTC149" s="450"/>
      <c r="QTD149" s="450"/>
      <c r="QTE149" s="450"/>
      <c r="QTF149" s="450"/>
      <c r="QTG149" s="450"/>
      <c r="QTH149" s="450"/>
      <c r="QTI149" s="450"/>
      <c r="QTJ149" s="450"/>
      <c r="QTK149" s="450"/>
      <c r="QTL149" s="450"/>
      <c r="QTM149" s="450"/>
      <c r="QTN149" s="450"/>
      <c r="QTO149" s="450"/>
      <c r="QTP149" s="450"/>
      <c r="QTQ149" s="450"/>
      <c r="QTR149" s="450"/>
      <c r="QTS149" s="450"/>
      <c r="QTT149" s="450"/>
      <c r="QTU149" s="450"/>
      <c r="QTV149" s="450"/>
      <c r="QTW149" s="450"/>
      <c r="QTX149" s="450"/>
      <c r="QTY149" s="450"/>
      <c r="QTZ149" s="450"/>
      <c r="QUA149" s="450"/>
      <c r="QUB149" s="450"/>
      <c r="QUC149" s="450"/>
      <c r="QUD149" s="450"/>
      <c r="QUE149" s="450"/>
      <c r="QUF149" s="450"/>
      <c r="QUG149" s="450"/>
      <c r="QUH149" s="450"/>
      <c r="QUI149" s="450"/>
      <c r="QUJ149" s="450"/>
      <c r="QUK149" s="450"/>
      <c r="QUL149" s="450"/>
      <c r="QUM149" s="450"/>
      <c r="QUN149" s="450"/>
      <c r="QUO149" s="450"/>
      <c r="QUP149" s="450"/>
      <c r="QUQ149" s="450"/>
      <c r="QUR149" s="450"/>
      <c r="QUS149" s="450"/>
      <c r="QUT149" s="450"/>
      <c r="QUU149" s="450"/>
      <c r="QUV149" s="450"/>
      <c r="QUW149" s="450"/>
      <c r="QUX149" s="450"/>
      <c r="QUY149" s="450"/>
      <c r="QUZ149" s="450"/>
      <c r="QVA149" s="450"/>
      <c r="QVB149" s="450"/>
      <c r="QVC149" s="450"/>
      <c r="QVD149" s="450"/>
      <c r="QVE149" s="450"/>
      <c r="QVF149" s="450"/>
      <c r="QVG149" s="450"/>
      <c r="QVH149" s="450"/>
      <c r="QVI149" s="450"/>
      <c r="QVJ149" s="450"/>
      <c r="QVK149" s="450"/>
      <c r="QVL149" s="450"/>
      <c r="QVM149" s="450"/>
      <c r="QVN149" s="450"/>
      <c r="QVO149" s="450"/>
      <c r="QVP149" s="450"/>
      <c r="QVQ149" s="450"/>
      <c r="QVR149" s="450"/>
      <c r="QVS149" s="450"/>
      <c r="QVT149" s="450"/>
      <c r="QVU149" s="450"/>
      <c r="QVV149" s="450"/>
      <c r="QVW149" s="450"/>
      <c r="QVX149" s="450"/>
      <c r="QVY149" s="450"/>
      <c r="QVZ149" s="450"/>
      <c r="QWA149" s="450"/>
      <c r="QWB149" s="450"/>
      <c r="QWC149" s="450"/>
      <c r="QWD149" s="450"/>
      <c r="QWE149" s="450"/>
      <c r="QWF149" s="450"/>
      <c r="QWG149" s="450"/>
      <c r="QWH149" s="450"/>
      <c r="QWI149" s="450"/>
      <c r="QWJ149" s="450"/>
      <c r="QWK149" s="450"/>
      <c r="QWL149" s="450"/>
      <c r="QWM149" s="450"/>
      <c r="QWN149" s="450"/>
      <c r="QWO149" s="450"/>
      <c r="QWP149" s="450"/>
      <c r="QWQ149" s="450"/>
      <c r="QWR149" s="450"/>
      <c r="QWS149" s="450"/>
      <c r="QWT149" s="450"/>
      <c r="QWU149" s="450"/>
      <c r="QWV149" s="450"/>
      <c r="QWW149" s="450"/>
      <c r="QWX149" s="450"/>
      <c r="QWY149" s="450"/>
      <c r="QWZ149" s="450"/>
      <c r="QXA149" s="450"/>
      <c r="QXB149" s="450"/>
      <c r="QXC149" s="450"/>
      <c r="QXD149" s="450"/>
      <c r="QXE149" s="450"/>
      <c r="QXF149" s="450"/>
      <c r="QXG149" s="450"/>
      <c r="QXH149" s="450"/>
      <c r="QXI149" s="450"/>
      <c r="QXJ149" s="450"/>
      <c r="QXK149" s="450"/>
      <c r="QXL149" s="450"/>
      <c r="QXM149" s="450"/>
      <c r="QXN149" s="450"/>
      <c r="QXO149" s="450"/>
      <c r="QXP149" s="450"/>
      <c r="QXQ149" s="450"/>
      <c r="QXR149" s="450"/>
      <c r="QXS149" s="450"/>
      <c r="QXT149" s="450"/>
      <c r="QXU149" s="450"/>
      <c r="QXV149" s="450"/>
      <c r="QXW149" s="450"/>
      <c r="QXX149" s="450"/>
      <c r="QXY149" s="450"/>
      <c r="QXZ149" s="450"/>
      <c r="QYA149" s="450"/>
      <c r="QYB149" s="450"/>
      <c r="QYC149" s="450"/>
      <c r="QYD149" s="450"/>
      <c r="QYE149" s="450"/>
      <c r="QYF149" s="450"/>
      <c r="QYG149" s="450"/>
      <c r="QYH149" s="450"/>
      <c r="QYI149" s="450"/>
      <c r="QYJ149" s="450"/>
      <c r="QYK149" s="450"/>
      <c r="QYL149" s="450"/>
      <c r="QYM149" s="450"/>
      <c r="QYN149" s="450"/>
      <c r="QYO149" s="450"/>
      <c r="QYP149" s="450"/>
      <c r="QYQ149" s="450"/>
      <c r="QYR149" s="450"/>
      <c r="QYS149" s="450"/>
      <c r="QYT149" s="450"/>
      <c r="QYU149" s="450"/>
      <c r="QYV149" s="450"/>
      <c r="QYW149" s="450"/>
      <c r="QYX149" s="450"/>
      <c r="QYY149" s="450"/>
      <c r="QYZ149" s="450"/>
      <c r="QZA149" s="450"/>
      <c r="QZB149" s="450"/>
      <c r="QZC149" s="450"/>
      <c r="QZD149" s="450"/>
      <c r="QZE149" s="450"/>
      <c r="QZF149" s="450"/>
      <c r="QZG149" s="450"/>
      <c r="QZH149" s="450"/>
      <c r="QZI149" s="450"/>
      <c r="QZJ149" s="450"/>
      <c r="QZK149" s="450"/>
      <c r="QZL149" s="450"/>
      <c r="QZM149" s="450"/>
      <c r="QZN149" s="450"/>
      <c r="QZO149" s="450"/>
      <c r="QZP149" s="450"/>
      <c r="QZQ149" s="450"/>
      <c r="QZR149" s="450"/>
      <c r="QZS149" s="450"/>
      <c r="QZT149" s="450"/>
      <c r="QZU149" s="450"/>
      <c r="QZV149" s="450"/>
      <c r="QZW149" s="450"/>
      <c r="QZX149" s="450"/>
      <c r="QZY149" s="450"/>
      <c r="QZZ149" s="450"/>
      <c r="RAA149" s="450"/>
      <c r="RAB149" s="450"/>
      <c r="RAC149" s="450"/>
      <c r="RAD149" s="450"/>
      <c r="RAE149" s="450"/>
      <c r="RAF149" s="450"/>
      <c r="RAG149" s="450"/>
      <c r="RAH149" s="450"/>
      <c r="RAI149" s="450"/>
      <c r="RAJ149" s="450"/>
      <c r="RAK149" s="450"/>
      <c r="RAL149" s="450"/>
      <c r="RAM149" s="450"/>
      <c r="RAN149" s="450"/>
      <c r="RAO149" s="450"/>
      <c r="RAP149" s="450"/>
      <c r="RAQ149" s="450"/>
      <c r="RAR149" s="450"/>
      <c r="RAS149" s="450"/>
      <c r="RAT149" s="450"/>
      <c r="RAU149" s="450"/>
      <c r="RAV149" s="450"/>
      <c r="RAW149" s="450"/>
      <c r="RAX149" s="450"/>
      <c r="RAY149" s="450"/>
      <c r="RAZ149" s="450"/>
      <c r="RBA149" s="450"/>
      <c r="RBB149" s="450"/>
      <c r="RBC149" s="450"/>
      <c r="RBD149" s="450"/>
      <c r="RBE149" s="450"/>
      <c r="RBF149" s="450"/>
      <c r="RBG149" s="450"/>
      <c r="RBH149" s="450"/>
      <c r="RBI149" s="450"/>
      <c r="RBJ149" s="450"/>
      <c r="RBK149" s="450"/>
      <c r="RBL149" s="450"/>
      <c r="RBM149" s="450"/>
      <c r="RBN149" s="450"/>
      <c r="RBO149" s="450"/>
      <c r="RBP149" s="450"/>
      <c r="RBQ149" s="450"/>
      <c r="RBR149" s="450"/>
      <c r="RBS149" s="450"/>
      <c r="RBT149" s="450"/>
      <c r="RBU149" s="450"/>
      <c r="RBV149" s="450"/>
      <c r="RBW149" s="450"/>
      <c r="RBX149" s="450"/>
      <c r="RBY149" s="450"/>
      <c r="RBZ149" s="450"/>
      <c r="RCA149" s="450"/>
      <c r="RCB149" s="450"/>
      <c r="RCC149" s="450"/>
      <c r="RCD149" s="450"/>
      <c r="RCE149" s="450"/>
      <c r="RCF149" s="450"/>
      <c r="RCG149" s="450"/>
      <c r="RCH149" s="450"/>
      <c r="RCI149" s="450"/>
      <c r="RCJ149" s="450"/>
      <c r="RCK149" s="450"/>
      <c r="RCL149" s="450"/>
      <c r="RCM149" s="450"/>
      <c r="RCN149" s="450"/>
      <c r="RCO149" s="450"/>
      <c r="RCP149" s="450"/>
      <c r="RCQ149" s="450"/>
      <c r="RCR149" s="450"/>
      <c r="RCS149" s="450"/>
      <c r="RCT149" s="450"/>
      <c r="RCU149" s="450"/>
      <c r="RCV149" s="450"/>
      <c r="RCW149" s="450"/>
      <c r="RCX149" s="450"/>
      <c r="RCY149" s="450"/>
      <c r="RCZ149" s="450"/>
      <c r="RDA149" s="450"/>
      <c r="RDB149" s="450"/>
      <c r="RDC149" s="450"/>
      <c r="RDD149" s="450"/>
      <c r="RDE149" s="450"/>
      <c r="RDF149" s="450"/>
      <c r="RDG149" s="450"/>
      <c r="RDH149" s="450"/>
      <c r="RDI149" s="450"/>
      <c r="RDJ149" s="450"/>
      <c r="RDK149" s="450"/>
      <c r="RDL149" s="450"/>
      <c r="RDM149" s="450"/>
      <c r="RDN149" s="450"/>
      <c r="RDO149" s="450"/>
      <c r="RDP149" s="450"/>
      <c r="RDQ149" s="450"/>
      <c r="RDR149" s="450"/>
      <c r="RDS149" s="450"/>
      <c r="RDT149" s="450"/>
      <c r="RDU149" s="450"/>
      <c r="RDV149" s="450"/>
      <c r="RDW149" s="450"/>
      <c r="RDX149" s="450"/>
      <c r="RDY149" s="450"/>
      <c r="RDZ149" s="450"/>
      <c r="REA149" s="450"/>
      <c r="REB149" s="450"/>
      <c r="REC149" s="450"/>
      <c r="RED149" s="450"/>
      <c r="REE149" s="450"/>
      <c r="REF149" s="450"/>
      <c r="REG149" s="450"/>
      <c r="REH149" s="450"/>
      <c r="REI149" s="450"/>
      <c r="REJ149" s="450"/>
      <c r="REK149" s="450"/>
      <c r="REL149" s="450"/>
      <c r="REM149" s="450"/>
      <c r="REN149" s="450"/>
      <c r="REO149" s="450"/>
      <c r="REP149" s="450"/>
      <c r="REQ149" s="450"/>
      <c r="RER149" s="450"/>
      <c r="RES149" s="450"/>
      <c r="RET149" s="450"/>
      <c r="REU149" s="450"/>
      <c r="REV149" s="450"/>
      <c r="REW149" s="450"/>
      <c r="REX149" s="450"/>
      <c r="REY149" s="450"/>
      <c r="REZ149" s="450"/>
      <c r="RFA149" s="450"/>
      <c r="RFB149" s="450"/>
      <c r="RFC149" s="450"/>
      <c r="RFD149" s="450"/>
      <c r="RFE149" s="450"/>
      <c r="RFF149" s="450"/>
      <c r="RFG149" s="450"/>
      <c r="RFH149" s="450"/>
      <c r="RFI149" s="450"/>
      <c r="RFJ149" s="450"/>
      <c r="RFK149" s="450"/>
      <c r="RFL149" s="450"/>
      <c r="RFM149" s="450"/>
      <c r="RFN149" s="450"/>
      <c r="RFO149" s="450"/>
      <c r="RFP149" s="450"/>
      <c r="RFQ149" s="450"/>
      <c r="RFR149" s="450"/>
      <c r="RFS149" s="450"/>
      <c r="RFT149" s="450"/>
      <c r="RFU149" s="450"/>
      <c r="RFV149" s="450"/>
      <c r="RFW149" s="450"/>
      <c r="RFX149" s="450"/>
      <c r="RFY149" s="450"/>
      <c r="RFZ149" s="450"/>
      <c r="RGA149" s="450"/>
      <c r="RGB149" s="450"/>
      <c r="RGC149" s="450"/>
      <c r="RGD149" s="450"/>
      <c r="RGE149" s="450"/>
      <c r="RGF149" s="450"/>
      <c r="RGG149" s="450"/>
      <c r="RGH149" s="450"/>
      <c r="RGI149" s="450"/>
      <c r="RGJ149" s="450"/>
      <c r="RGK149" s="450"/>
      <c r="RGL149" s="450"/>
      <c r="RGM149" s="450"/>
      <c r="RGN149" s="450"/>
      <c r="RGO149" s="450"/>
      <c r="RGP149" s="450"/>
      <c r="RGQ149" s="450"/>
      <c r="RGR149" s="450"/>
      <c r="RGS149" s="450"/>
      <c r="RGT149" s="450"/>
      <c r="RGU149" s="450"/>
      <c r="RGV149" s="450"/>
      <c r="RGW149" s="450"/>
      <c r="RGX149" s="450"/>
      <c r="RGY149" s="450"/>
      <c r="RGZ149" s="450"/>
      <c r="RHA149" s="450"/>
      <c r="RHB149" s="450"/>
      <c r="RHC149" s="450"/>
      <c r="RHD149" s="450"/>
      <c r="RHE149" s="450"/>
      <c r="RHF149" s="450"/>
      <c r="RHG149" s="450"/>
      <c r="RHH149" s="450"/>
      <c r="RHI149" s="450"/>
      <c r="RHJ149" s="450"/>
      <c r="RHK149" s="450"/>
      <c r="RHL149" s="450"/>
      <c r="RHM149" s="450"/>
      <c r="RHN149" s="450"/>
      <c r="RHO149" s="450"/>
      <c r="RHP149" s="450"/>
      <c r="RHQ149" s="450"/>
      <c r="RHR149" s="450"/>
      <c r="RHS149" s="450"/>
      <c r="RHT149" s="450"/>
      <c r="RHU149" s="450"/>
      <c r="RHV149" s="450"/>
      <c r="RHW149" s="450"/>
      <c r="RHX149" s="450"/>
      <c r="RHY149" s="450"/>
      <c r="RHZ149" s="450"/>
      <c r="RIA149" s="450"/>
      <c r="RIB149" s="450"/>
      <c r="RIC149" s="450"/>
      <c r="RID149" s="450"/>
      <c r="RIE149" s="450"/>
      <c r="RIF149" s="450"/>
      <c r="RIG149" s="450"/>
      <c r="RIH149" s="450"/>
      <c r="RII149" s="450"/>
      <c r="RIJ149" s="450"/>
      <c r="RIK149" s="450"/>
      <c r="RIL149" s="450"/>
      <c r="RIM149" s="450"/>
      <c r="RIN149" s="450"/>
      <c r="RIO149" s="450"/>
      <c r="RIP149" s="450"/>
      <c r="RIQ149" s="450"/>
      <c r="RIR149" s="450"/>
      <c r="RIS149" s="450"/>
      <c r="RIT149" s="450"/>
      <c r="RIU149" s="450"/>
      <c r="RIV149" s="450"/>
      <c r="RIW149" s="450"/>
      <c r="RIX149" s="450"/>
      <c r="RIY149" s="450"/>
      <c r="RIZ149" s="450"/>
      <c r="RJA149" s="450"/>
      <c r="RJB149" s="450"/>
      <c r="RJC149" s="450"/>
      <c r="RJD149" s="450"/>
      <c r="RJE149" s="450"/>
      <c r="RJF149" s="450"/>
      <c r="RJG149" s="450"/>
      <c r="RJH149" s="450"/>
      <c r="RJI149" s="450"/>
      <c r="RJJ149" s="450"/>
      <c r="RJK149" s="450"/>
      <c r="RJL149" s="450"/>
      <c r="RJM149" s="450"/>
      <c r="RJN149" s="450"/>
      <c r="RJO149" s="450"/>
      <c r="RJP149" s="450"/>
      <c r="RJQ149" s="450"/>
      <c r="RJR149" s="450"/>
      <c r="RJS149" s="450"/>
      <c r="RJT149" s="450"/>
      <c r="RJU149" s="450"/>
      <c r="RJV149" s="450"/>
      <c r="RJW149" s="450"/>
      <c r="RJX149" s="450"/>
      <c r="RJY149" s="450"/>
      <c r="RJZ149" s="450"/>
      <c r="RKA149" s="450"/>
      <c r="RKB149" s="450"/>
      <c r="RKC149" s="450"/>
      <c r="RKD149" s="450"/>
      <c r="RKE149" s="450"/>
      <c r="RKF149" s="450"/>
      <c r="RKG149" s="450"/>
      <c r="RKH149" s="450"/>
      <c r="RKI149" s="450"/>
      <c r="RKJ149" s="450"/>
      <c r="RKK149" s="450"/>
      <c r="RKL149" s="450"/>
      <c r="RKM149" s="450"/>
      <c r="RKN149" s="450"/>
      <c r="RKO149" s="450"/>
      <c r="RKP149" s="450"/>
      <c r="RKQ149" s="450"/>
      <c r="RKR149" s="450"/>
      <c r="RKS149" s="450"/>
      <c r="RKT149" s="450"/>
      <c r="RKU149" s="450"/>
      <c r="RKV149" s="450"/>
      <c r="RKW149" s="450"/>
      <c r="RKX149" s="450"/>
      <c r="RKY149" s="450"/>
      <c r="RKZ149" s="450"/>
      <c r="RLA149" s="450"/>
      <c r="RLB149" s="450"/>
      <c r="RLC149" s="450"/>
      <c r="RLD149" s="450"/>
      <c r="RLE149" s="450"/>
      <c r="RLF149" s="450"/>
      <c r="RLG149" s="450"/>
      <c r="RLH149" s="450"/>
      <c r="RLI149" s="450"/>
      <c r="RLJ149" s="450"/>
      <c r="RLK149" s="450"/>
      <c r="RLL149" s="450"/>
      <c r="RLM149" s="450"/>
      <c r="RLN149" s="450"/>
      <c r="RLO149" s="450"/>
      <c r="RLP149" s="450"/>
      <c r="RLQ149" s="450"/>
      <c r="RLR149" s="450"/>
      <c r="RLS149" s="450"/>
      <c r="RLT149" s="450"/>
      <c r="RLU149" s="450"/>
      <c r="RLV149" s="450"/>
      <c r="RLW149" s="450"/>
      <c r="RLX149" s="450"/>
      <c r="RLY149" s="450"/>
      <c r="RLZ149" s="450"/>
      <c r="RMA149" s="450"/>
      <c r="RMB149" s="450"/>
      <c r="RMC149" s="450"/>
      <c r="RMD149" s="450"/>
      <c r="RME149" s="450"/>
      <c r="RMF149" s="450"/>
      <c r="RMG149" s="450"/>
      <c r="RMH149" s="450"/>
      <c r="RMI149" s="450"/>
      <c r="RMJ149" s="450"/>
      <c r="RMK149" s="450"/>
      <c r="RML149" s="450"/>
      <c r="RMM149" s="450"/>
      <c r="RMN149" s="450"/>
      <c r="RMO149" s="450"/>
      <c r="RMP149" s="450"/>
      <c r="RMQ149" s="450"/>
      <c r="RMR149" s="450"/>
      <c r="RMS149" s="450"/>
      <c r="RMT149" s="450"/>
      <c r="RMU149" s="450"/>
      <c r="RMV149" s="450"/>
      <c r="RMW149" s="450"/>
      <c r="RMX149" s="450"/>
      <c r="RMY149" s="450"/>
      <c r="RMZ149" s="450"/>
      <c r="RNA149" s="450"/>
      <c r="RNB149" s="450"/>
      <c r="RNC149" s="450"/>
      <c r="RND149" s="450"/>
      <c r="RNE149" s="450"/>
      <c r="RNF149" s="450"/>
      <c r="RNG149" s="450"/>
      <c r="RNH149" s="450"/>
      <c r="RNI149" s="450"/>
      <c r="RNJ149" s="450"/>
      <c r="RNK149" s="450"/>
      <c r="RNL149" s="450"/>
      <c r="RNM149" s="450"/>
      <c r="RNN149" s="450"/>
      <c r="RNO149" s="450"/>
      <c r="RNP149" s="450"/>
      <c r="RNQ149" s="450"/>
      <c r="RNR149" s="450"/>
      <c r="RNS149" s="450"/>
      <c r="RNT149" s="450"/>
      <c r="RNU149" s="450"/>
      <c r="RNV149" s="450"/>
      <c r="RNW149" s="450"/>
      <c r="RNX149" s="450"/>
      <c r="RNY149" s="450"/>
      <c r="RNZ149" s="450"/>
      <c r="ROA149" s="450"/>
      <c r="ROB149" s="450"/>
      <c r="ROC149" s="450"/>
      <c r="ROD149" s="450"/>
      <c r="ROE149" s="450"/>
      <c r="ROF149" s="450"/>
      <c r="ROG149" s="450"/>
      <c r="ROH149" s="450"/>
      <c r="ROI149" s="450"/>
      <c r="ROJ149" s="450"/>
      <c r="ROK149" s="450"/>
      <c r="ROL149" s="450"/>
      <c r="ROM149" s="450"/>
      <c r="RON149" s="450"/>
      <c r="ROO149" s="450"/>
      <c r="ROP149" s="450"/>
      <c r="ROQ149" s="450"/>
      <c r="ROR149" s="450"/>
      <c r="ROS149" s="450"/>
      <c r="ROT149" s="450"/>
      <c r="ROU149" s="450"/>
      <c r="ROV149" s="450"/>
      <c r="ROW149" s="450"/>
      <c r="ROX149" s="450"/>
      <c r="ROY149" s="450"/>
      <c r="ROZ149" s="450"/>
      <c r="RPA149" s="450"/>
      <c r="RPB149" s="450"/>
      <c r="RPC149" s="450"/>
      <c r="RPD149" s="450"/>
      <c r="RPE149" s="450"/>
      <c r="RPF149" s="450"/>
      <c r="RPG149" s="450"/>
      <c r="RPH149" s="450"/>
      <c r="RPI149" s="450"/>
      <c r="RPJ149" s="450"/>
      <c r="RPK149" s="450"/>
      <c r="RPL149" s="450"/>
      <c r="RPM149" s="450"/>
      <c r="RPN149" s="450"/>
      <c r="RPO149" s="450"/>
      <c r="RPP149" s="450"/>
      <c r="RPQ149" s="450"/>
      <c r="RPR149" s="450"/>
      <c r="RPS149" s="450"/>
      <c r="RPT149" s="450"/>
      <c r="RPU149" s="450"/>
      <c r="RPV149" s="450"/>
      <c r="RPW149" s="450"/>
      <c r="RPX149" s="450"/>
      <c r="RPY149" s="450"/>
      <c r="RPZ149" s="450"/>
      <c r="RQA149" s="450"/>
      <c r="RQB149" s="450"/>
      <c r="RQC149" s="450"/>
      <c r="RQD149" s="450"/>
      <c r="RQE149" s="450"/>
      <c r="RQF149" s="450"/>
      <c r="RQG149" s="450"/>
      <c r="RQH149" s="450"/>
      <c r="RQI149" s="450"/>
      <c r="RQJ149" s="450"/>
      <c r="RQK149" s="450"/>
      <c r="RQL149" s="450"/>
      <c r="RQM149" s="450"/>
      <c r="RQN149" s="450"/>
      <c r="RQO149" s="450"/>
      <c r="RQP149" s="450"/>
      <c r="RQQ149" s="450"/>
      <c r="RQR149" s="450"/>
      <c r="RQS149" s="450"/>
      <c r="RQT149" s="450"/>
      <c r="RQU149" s="450"/>
      <c r="RQV149" s="450"/>
      <c r="RQW149" s="450"/>
      <c r="RQX149" s="450"/>
      <c r="RQY149" s="450"/>
      <c r="RQZ149" s="450"/>
      <c r="RRA149" s="450"/>
      <c r="RRB149" s="450"/>
      <c r="RRC149" s="450"/>
      <c r="RRD149" s="450"/>
      <c r="RRE149" s="450"/>
      <c r="RRF149" s="450"/>
      <c r="RRG149" s="450"/>
      <c r="RRH149" s="450"/>
      <c r="RRI149" s="450"/>
      <c r="RRJ149" s="450"/>
      <c r="RRK149" s="450"/>
      <c r="RRL149" s="450"/>
      <c r="RRM149" s="450"/>
      <c r="RRN149" s="450"/>
      <c r="RRO149" s="450"/>
      <c r="RRP149" s="450"/>
      <c r="RRQ149" s="450"/>
      <c r="RRR149" s="450"/>
      <c r="RRS149" s="450"/>
      <c r="RRT149" s="450"/>
      <c r="RRU149" s="450"/>
      <c r="RRV149" s="450"/>
      <c r="RRW149" s="450"/>
      <c r="RRX149" s="450"/>
      <c r="RRY149" s="450"/>
      <c r="RRZ149" s="450"/>
      <c r="RSA149" s="450"/>
      <c r="RSB149" s="450"/>
      <c r="RSC149" s="450"/>
      <c r="RSD149" s="450"/>
      <c r="RSE149" s="450"/>
      <c r="RSF149" s="450"/>
      <c r="RSG149" s="450"/>
      <c r="RSH149" s="450"/>
      <c r="RSI149" s="450"/>
      <c r="RSJ149" s="450"/>
      <c r="RSK149" s="450"/>
      <c r="RSL149" s="450"/>
      <c r="RSM149" s="450"/>
      <c r="RSN149" s="450"/>
      <c r="RSO149" s="450"/>
      <c r="RSP149" s="450"/>
      <c r="RSQ149" s="450"/>
      <c r="RSR149" s="450"/>
      <c r="RSS149" s="450"/>
      <c r="RST149" s="450"/>
      <c r="RSU149" s="450"/>
      <c r="RSV149" s="450"/>
      <c r="RSW149" s="450"/>
      <c r="RSX149" s="450"/>
      <c r="RSY149" s="450"/>
      <c r="RSZ149" s="450"/>
      <c r="RTA149" s="450"/>
      <c r="RTB149" s="450"/>
      <c r="RTC149" s="450"/>
      <c r="RTD149" s="450"/>
      <c r="RTE149" s="450"/>
      <c r="RTF149" s="450"/>
      <c r="RTG149" s="450"/>
      <c r="RTH149" s="450"/>
      <c r="RTI149" s="450"/>
      <c r="RTJ149" s="450"/>
      <c r="RTK149" s="450"/>
      <c r="RTL149" s="450"/>
      <c r="RTM149" s="450"/>
      <c r="RTN149" s="450"/>
      <c r="RTO149" s="450"/>
      <c r="RTP149" s="450"/>
      <c r="RTQ149" s="450"/>
      <c r="RTR149" s="450"/>
      <c r="RTS149" s="450"/>
      <c r="RTT149" s="450"/>
      <c r="RTU149" s="450"/>
      <c r="RTV149" s="450"/>
      <c r="RTW149" s="450"/>
      <c r="RTX149" s="450"/>
      <c r="RTY149" s="450"/>
      <c r="RTZ149" s="450"/>
      <c r="RUA149" s="450"/>
      <c r="RUB149" s="450"/>
      <c r="RUC149" s="450"/>
      <c r="RUD149" s="450"/>
      <c r="RUE149" s="450"/>
      <c r="RUF149" s="450"/>
      <c r="RUG149" s="450"/>
      <c r="RUH149" s="450"/>
      <c r="RUI149" s="450"/>
      <c r="RUJ149" s="450"/>
      <c r="RUK149" s="450"/>
      <c r="RUL149" s="450"/>
      <c r="RUM149" s="450"/>
      <c r="RUN149" s="450"/>
      <c r="RUO149" s="450"/>
      <c r="RUP149" s="450"/>
      <c r="RUQ149" s="450"/>
      <c r="RUR149" s="450"/>
      <c r="RUS149" s="450"/>
      <c r="RUT149" s="450"/>
      <c r="RUU149" s="450"/>
      <c r="RUV149" s="450"/>
      <c r="RUW149" s="450"/>
      <c r="RUX149" s="450"/>
      <c r="RUY149" s="450"/>
      <c r="RUZ149" s="450"/>
      <c r="RVA149" s="450"/>
      <c r="RVB149" s="450"/>
      <c r="RVC149" s="450"/>
      <c r="RVD149" s="450"/>
      <c r="RVE149" s="450"/>
      <c r="RVF149" s="450"/>
      <c r="RVG149" s="450"/>
      <c r="RVH149" s="450"/>
      <c r="RVI149" s="450"/>
      <c r="RVJ149" s="450"/>
      <c r="RVK149" s="450"/>
      <c r="RVL149" s="450"/>
      <c r="RVM149" s="450"/>
      <c r="RVN149" s="450"/>
      <c r="RVO149" s="450"/>
      <c r="RVP149" s="450"/>
      <c r="RVQ149" s="450"/>
      <c r="RVR149" s="450"/>
      <c r="RVS149" s="450"/>
      <c r="RVT149" s="450"/>
      <c r="RVU149" s="450"/>
      <c r="RVV149" s="450"/>
      <c r="RVW149" s="450"/>
      <c r="RVX149" s="450"/>
      <c r="RVY149" s="450"/>
      <c r="RVZ149" s="450"/>
      <c r="RWA149" s="450"/>
      <c r="RWB149" s="450"/>
      <c r="RWC149" s="450"/>
      <c r="RWD149" s="450"/>
      <c r="RWE149" s="450"/>
      <c r="RWF149" s="450"/>
      <c r="RWG149" s="450"/>
      <c r="RWH149" s="450"/>
      <c r="RWI149" s="450"/>
      <c r="RWJ149" s="450"/>
      <c r="RWK149" s="450"/>
      <c r="RWL149" s="450"/>
      <c r="RWM149" s="450"/>
      <c r="RWN149" s="450"/>
      <c r="RWO149" s="450"/>
      <c r="RWP149" s="450"/>
      <c r="RWQ149" s="450"/>
      <c r="RWR149" s="450"/>
      <c r="RWS149" s="450"/>
      <c r="RWT149" s="450"/>
      <c r="RWU149" s="450"/>
      <c r="RWV149" s="450"/>
      <c r="RWW149" s="450"/>
      <c r="RWX149" s="450"/>
      <c r="RWY149" s="450"/>
      <c r="RWZ149" s="450"/>
      <c r="RXA149" s="450"/>
      <c r="RXB149" s="450"/>
      <c r="RXC149" s="450"/>
      <c r="RXD149" s="450"/>
      <c r="RXE149" s="450"/>
      <c r="RXF149" s="450"/>
      <c r="RXG149" s="450"/>
      <c r="RXH149" s="450"/>
      <c r="RXI149" s="450"/>
      <c r="RXJ149" s="450"/>
      <c r="RXK149" s="450"/>
      <c r="RXL149" s="450"/>
      <c r="RXM149" s="450"/>
      <c r="RXN149" s="450"/>
      <c r="RXO149" s="450"/>
      <c r="RXP149" s="450"/>
      <c r="RXQ149" s="450"/>
      <c r="RXR149" s="450"/>
      <c r="RXS149" s="450"/>
      <c r="RXT149" s="450"/>
      <c r="RXU149" s="450"/>
      <c r="RXV149" s="450"/>
      <c r="RXW149" s="450"/>
      <c r="RXX149" s="450"/>
      <c r="RXY149" s="450"/>
      <c r="RXZ149" s="450"/>
      <c r="RYA149" s="450"/>
      <c r="RYB149" s="450"/>
      <c r="RYC149" s="450"/>
      <c r="RYD149" s="450"/>
      <c r="RYE149" s="450"/>
      <c r="RYF149" s="450"/>
      <c r="RYG149" s="450"/>
      <c r="RYH149" s="450"/>
      <c r="RYI149" s="450"/>
      <c r="RYJ149" s="450"/>
      <c r="RYK149" s="450"/>
      <c r="RYL149" s="450"/>
      <c r="RYM149" s="450"/>
      <c r="RYN149" s="450"/>
      <c r="RYO149" s="450"/>
      <c r="RYP149" s="450"/>
      <c r="RYQ149" s="450"/>
      <c r="RYR149" s="450"/>
      <c r="RYS149" s="450"/>
      <c r="RYT149" s="450"/>
      <c r="RYU149" s="450"/>
      <c r="RYV149" s="450"/>
      <c r="RYW149" s="450"/>
      <c r="RYX149" s="450"/>
      <c r="RYY149" s="450"/>
      <c r="RYZ149" s="450"/>
      <c r="RZA149" s="450"/>
      <c r="RZB149" s="450"/>
      <c r="RZC149" s="450"/>
      <c r="RZD149" s="450"/>
      <c r="RZE149" s="450"/>
      <c r="RZF149" s="450"/>
      <c r="RZG149" s="450"/>
      <c r="RZH149" s="450"/>
      <c r="RZI149" s="450"/>
      <c r="RZJ149" s="450"/>
      <c r="RZK149" s="450"/>
      <c r="RZL149" s="450"/>
      <c r="RZM149" s="450"/>
      <c r="RZN149" s="450"/>
      <c r="RZO149" s="450"/>
      <c r="RZP149" s="450"/>
      <c r="RZQ149" s="450"/>
      <c r="RZR149" s="450"/>
      <c r="RZS149" s="450"/>
      <c r="RZT149" s="450"/>
      <c r="RZU149" s="450"/>
      <c r="RZV149" s="450"/>
      <c r="RZW149" s="450"/>
      <c r="RZX149" s="450"/>
      <c r="RZY149" s="450"/>
      <c r="RZZ149" s="450"/>
      <c r="SAA149" s="450"/>
      <c r="SAB149" s="450"/>
      <c r="SAC149" s="450"/>
      <c r="SAD149" s="450"/>
      <c r="SAE149" s="450"/>
      <c r="SAF149" s="450"/>
      <c r="SAG149" s="450"/>
      <c r="SAH149" s="450"/>
      <c r="SAI149" s="450"/>
      <c r="SAJ149" s="450"/>
      <c r="SAK149" s="450"/>
      <c r="SAL149" s="450"/>
      <c r="SAM149" s="450"/>
      <c r="SAN149" s="450"/>
      <c r="SAO149" s="450"/>
      <c r="SAP149" s="450"/>
      <c r="SAQ149" s="450"/>
      <c r="SAR149" s="450"/>
      <c r="SAS149" s="450"/>
      <c r="SAT149" s="450"/>
      <c r="SAU149" s="450"/>
      <c r="SAV149" s="450"/>
      <c r="SAW149" s="450"/>
      <c r="SAX149" s="450"/>
      <c r="SAY149" s="450"/>
      <c r="SAZ149" s="450"/>
      <c r="SBA149" s="450"/>
      <c r="SBB149" s="450"/>
      <c r="SBC149" s="450"/>
      <c r="SBD149" s="450"/>
      <c r="SBE149" s="450"/>
      <c r="SBF149" s="450"/>
      <c r="SBG149" s="450"/>
      <c r="SBH149" s="450"/>
      <c r="SBI149" s="450"/>
      <c r="SBJ149" s="450"/>
      <c r="SBK149" s="450"/>
      <c r="SBL149" s="450"/>
      <c r="SBM149" s="450"/>
      <c r="SBN149" s="450"/>
      <c r="SBO149" s="450"/>
      <c r="SBP149" s="450"/>
      <c r="SBQ149" s="450"/>
      <c r="SBR149" s="450"/>
      <c r="SBS149" s="450"/>
      <c r="SBT149" s="450"/>
      <c r="SBU149" s="450"/>
      <c r="SBV149" s="450"/>
      <c r="SBW149" s="450"/>
      <c r="SBX149" s="450"/>
      <c r="SBY149" s="450"/>
      <c r="SBZ149" s="450"/>
      <c r="SCA149" s="450"/>
      <c r="SCB149" s="450"/>
      <c r="SCC149" s="450"/>
      <c r="SCD149" s="450"/>
      <c r="SCE149" s="450"/>
      <c r="SCF149" s="450"/>
      <c r="SCG149" s="450"/>
      <c r="SCH149" s="450"/>
      <c r="SCI149" s="450"/>
      <c r="SCJ149" s="450"/>
      <c r="SCK149" s="450"/>
      <c r="SCL149" s="450"/>
      <c r="SCM149" s="450"/>
      <c r="SCN149" s="450"/>
      <c r="SCO149" s="450"/>
      <c r="SCP149" s="450"/>
      <c r="SCQ149" s="450"/>
      <c r="SCR149" s="450"/>
      <c r="SCS149" s="450"/>
      <c r="SCT149" s="450"/>
      <c r="SCU149" s="450"/>
      <c r="SCV149" s="450"/>
      <c r="SCW149" s="450"/>
      <c r="SCX149" s="450"/>
      <c r="SCY149" s="450"/>
      <c r="SCZ149" s="450"/>
      <c r="SDA149" s="450"/>
      <c r="SDB149" s="450"/>
      <c r="SDC149" s="450"/>
      <c r="SDD149" s="450"/>
      <c r="SDE149" s="450"/>
      <c r="SDF149" s="450"/>
      <c r="SDG149" s="450"/>
      <c r="SDH149" s="450"/>
      <c r="SDI149" s="450"/>
      <c r="SDJ149" s="450"/>
      <c r="SDK149" s="450"/>
      <c r="SDL149" s="450"/>
      <c r="SDM149" s="450"/>
      <c r="SDN149" s="450"/>
      <c r="SDO149" s="450"/>
      <c r="SDP149" s="450"/>
      <c r="SDQ149" s="450"/>
      <c r="SDR149" s="450"/>
      <c r="SDS149" s="450"/>
      <c r="SDT149" s="450"/>
      <c r="SDU149" s="450"/>
      <c r="SDV149" s="450"/>
      <c r="SDW149" s="450"/>
      <c r="SDX149" s="450"/>
      <c r="SDY149" s="450"/>
      <c r="SDZ149" s="450"/>
      <c r="SEA149" s="450"/>
      <c r="SEB149" s="450"/>
      <c r="SEC149" s="450"/>
      <c r="SED149" s="450"/>
      <c r="SEE149" s="450"/>
      <c r="SEF149" s="450"/>
      <c r="SEG149" s="450"/>
      <c r="SEH149" s="450"/>
      <c r="SEI149" s="450"/>
      <c r="SEJ149" s="450"/>
      <c r="SEK149" s="450"/>
      <c r="SEL149" s="450"/>
      <c r="SEM149" s="450"/>
      <c r="SEN149" s="450"/>
      <c r="SEO149" s="450"/>
      <c r="SEP149" s="450"/>
      <c r="SEQ149" s="450"/>
      <c r="SER149" s="450"/>
      <c r="SES149" s="450"/>
      <c r="SET149" s="450"/>
      <c r="SEU149" s="450"/>
      <c r="SEV149" s="450"/>
      <c r="SEW149" s="450"/>
      <c r="SEX149" s="450"/>
      <c r="SEY149" s="450"/>
      <c r="SEZ149" s="450"/>
      <c r="SFA149" s="450"/>
      <c r="SFB149" s="450"/>
      <c r="SFC149" s="450"/>
      <c r="SFD149" s="450"/>
      <c r="SFE149" s="450"/>
      <c r="SFF149" s="450"/>
      <c r="SFG149" s="450"/>
      <c r="SFH149" s="450"/>
      <c r="SFI149" s="450"/>
      <c r="SFJ149" s="450"/>
      <c r="SFK149" s="450"/>
      <c r="SFL149" s="450"/>
      <c r="SFM149" s="450"/>
      <c r="SFN149" s="450"/>
      <c r="SFO149" s="450"/>
      <c r="SFP149" s="450"/>
      <c r="SFQ149" s="450"/>
      <c r="SFR149" s="450"/>
      <c r="SFS149" s="450"/>
      <c r="SFT149" s="450"/>
      <c r="SFU149" s="450"/>
      <c r="SFV149" s="450"/>
      <c r="SFW149" s="450"/>
      <c r="SFX149" s="450"/>
      <c r="SFY149" s="450"/>
      <c r="SFZ149" s="450"/>
      <c r="SGA149" s="450"/>
      <c r="SGB149" s="450"/>
      <c r="SGC149" s="450"/>
      <c r="SGD149" s="450"/>
      <c r="SGE149" s="450"/>
      <c r="SGF149" s="450"/>
      <c r="SGG149" s="450"/>
      <c r="SGH149" s="450"/>
      <c r="SGI149" s="450"/>
      <c r="SGJ149" s="450"/>
      <c r="SGK149" s="450"/>
      <c r="SGL149" s="450"/>
      <c r="SGM149" s="450"/>
      <c r="SGN149" s="450"/>
      <c r="SGO149" s="450"/>
      <c r="SGP149" s="450"/>
      <c r="SGQ149" s="450"/>
      <c r="SGR149" s="450"/>
      <c r="SGS149" s="450"/>
      <c r="SGT149" s="450"/>
      <c r="SGU149" s="450"/>
      <c r="SGV149" s="450"/>
      <c r="SGW149" s="450"/>
      <c r="SGX149" s="450"/>
      <c r="SGY149" s="450"/>
      <c r="SGZ149" s="450"/>
      <c r="SHA149" s="450"/>
      <c r="SHB149" s="450"/>
      <c r="SHC149" s="450"/>
      <c r="SHD149" s="450"/>
      <c r="SHE149" s="450"/>
      <c r="SHF149" s="450"/>
      <c r="SHG149" s="450"/>
      <c r="SHH149" s="450"/>
      <c r="SHI149" s="450"/>
      <c r="SHJ149" s="450"/>
      <c r="SHK149" s="450"/>
      <c r="SHL149" s="450"/>
      <c r="SHM149" s="450"/>
      <c r="SHN149" s="450"/>
      <c r="SHO149" s="450"/>
      <c r="SHP149" s="450"/>
      <c r="SHQ149" s="450"/>
      <c r="SHR149" s="450"/>
      <c r="SHS149" s="450"/>
      <c r="SHT149" s="450"/>
      <c r="SHU149" s="450"/>
      <c r="SHV149" s="450"/>
      <c r="SHW149" s="450"/>
      <c r="SHX149" s="450"/>
      <c r="SHY149" s="450"/>
      <c r="SHZ149" s="450"/>
      <c r="SIA149" s="450"/>
      <c r="SIB149" s="450"/>
      <c r="SIC149" s="450"/>
      <c r="SID149" s="450"/>
      <c r="SIE149" s="450"/>
      <c r="SIF149" s="450"/>
      <c r="SIG149" s="450"/>
      <c r="SIH149" s="450"/>
      <c r="SII149" s="450"/>
      <c r="SIJ149" s="450"/>
      <c r="SIK149" s="450"/>
      <c r="SIL149" s="450"/>
      <c r="SIM149" s="450"/>
      <c r="SIN149" s="450"/>
      <c r="SIO149" s="450"/>
      <c r="SIP149" s="450"/>
      <c r="SIQ149" s="450"/>
      <c r="SIR149" s="450"/>
      <c r="SIS149" s="450"/>
      <c r="SIT149" s="450"/>
      <c r="SIU149" s="450"/>
      <c r="SIV149" s="450"/>
      <c r="SIW149" s="450"/>
      <c r="SIX149" s="450"/>
      <c r="SIY149" s="450"/>
      <c r="SIZ149" s="450"/>
      <c r="SJA149" s="450"/>
      <c r="SJB149" s="450"/>
      <c r="SJC149" s="450"/>
      <c r="SJD149" s="450"/>
      <c r="SJE149" s="450"/>
      <c r="SJF149" s="450"/>
      <c r="SJG149" s="450"/>
      <c r="SJH149" s="450"/>
      <c r="SJI149" s="450"/>
      <c r="SJJ149" s="450"/>
      <c r="SJK149" s="450"/>
      <c r="SJL149" s="450"/>
      <c r="SJM149" s="450"/>
      <c r="SJN149" s="450"/>
      <c r="SJO149" s="450"/>
      <c r="SJP149" s="450"/>
      <c r="SJQ149" s="450"/>
      <c r="SJR149" s="450"/>
      <c r="SJS149" s="450"/>
      <c r="SJT149" s="450"/>
      <c r="SJU149" s="450"/>
      <c r="SJV149" s="450"/>
      <c r="SJW149" s="450"/>
      <c r="SJX149" s="450"/>
      <c r="SJY149" s="450"/>
      <c r="SJZ149" s="450"/>
      <c r="SKA149" s="450"/>
      <c r="SKB149" s="450"/>
      <c r="SKC149" s="450"/>
      <c r="SKD149" s="450"/>
      <c r="SKE149" s="450"/>
      <c r="SKF149" s="450"/>
      <c r="SKG149" s="450"/>
      <c r="SKH149" s="450"/>
      <c r="SKI149" s="450"/>
      <c r="SKJ149" s="450"/>
      <c r="SKK149" s="450"/>
      <c r="SKL149" s="450"/>
      <c r="SKM149" s="450"/>
      <c r="SKN149" s="450"/>
      <c r="SKO149" s="450"/>
      <c r="SKP149" s="450"/>
      <c r="SKQ149" s="450"/>
      <c r="SKR149" s="450"/>
      <c r="SKS149" s="450"/>
      <c r="SKT149" s="450"/>
      <c r="SKU149" s="450"/>
      <c r="SKV149" s="450"/>
      <c r="SKW149" s="450"/>
      <c r="SKX149" s="450"/>
      <c r="SKY149" s="450"/>
      <c r="SKZ149" s="450"/>
      <c r="SLA149" s="450"/>
      <c r="SLB149" s="450"/>
      <c r="SLC149" s="450"/>
      <c r="SLD149" s="450"/>
      <c r="SLE149" s="450"/>
      <c r="SLF149" s="450"/>
      <c r="SLG149" s="450"/>
      <c r="SLH149" s="450"/>
      <c r="SLI149" s="450"/>
      <c r="SLJ149" s="450"/>
      <c r="SLK149" s="450"/>
      <c r="SLL149" s="450"/>
      <c r="SLM149" s="450"/>
      <c r="SLN149" s="450"/>
      <c r="SLO149" s="450"/>
      <c r="SLP149" s="450"/>
      <c r="SLQ149" s="450"/>
      <c r="SLR149" s="450"/>
      <c r="SLS149" s="450"/>
      <c r="SLT149" s="450"/>
      <c r="SLU149" s="450"/>
      <c r="SLV149" s="450"/>
      <c r="SLW149" s="450"/>
      <c r="SLX149" s="450"/>
      <c r="SLY149" s="450"/>
      <c r="SLZ149" s="450"/>
      <c r="SMA149" s="450"/>
      <c r="SMB149" s="450"/>
      <c r="SMC149" s="450"/>
      <c r="SMD149" s="450"/>
      <c r="SME149" s="450"/>
      <c r="SMF149" s="450"/>
      <c r="SMG149" s="450"/>
      <c r="SMH149" s="450"/>
      <c r="SMI149" s="450"/>
      <c r="SMJ149" s="450"/>
      <c r="SMK149" s="450"/>
      <c r="SML149" s="450"/>
      <c r="SMM149" s="450"/>
      <c r="SMN149" s="450"/>
      <c r="SMO149" s="450"/>
      <c r="SMP149" s="450"/>
      <c r="SMQ149" s="450"/>
      <c r="SMR149" s="450"/>
      <c r="SMS149" s="450"/>
      <c r="SMT149" s="450"/>
      <c r="SMU149" s="450"/>
      <c r="SMV149" s="450"/>
      <c r="SMW149" s="450"/>
      <c r="SMX149" s="450"/>
      <c r="SMY149" s="450"/>
      <c r="SMZ149" s="450"/>
      <c r="SNA149" s="450"/>
      <c r="SNB149" s="450"/>
      <c r="SNC149" s="450"/>
      <c r="SND149" s="450"/>
      <c r="SNE149" s="450"/>
      <c r="SNF149" s="450"/>
      <c r="SNG149" s="450"/>
      <c r="SNH149" s="450"/>
      <c r="SNI149" s="450"/>
      <c r="SNJ149" s="450"/>
      <c r="SNK149" s="450"/>
      <c r="SNL149" s="450"/>
      <c r="SNM149" s="450"/>
      <c r="SNN149" s="450"/>
      <c r="SNO149" s="450"/>
      <c r="SNP149" s="450"/>
      <c r="SNQ149" s="450"/>
      <c r="SNR149" s="450"/>
      <c r="SNS149" s="450"/>
      <c r="SNT149" s="450"/>
      <c r="SNU149" s="450"/>
      <c r="SNV149" s="450"/>
      <c r="SNW149" s="450"/>
      <c r="SNX149" s="450"/>
      <c r="SNY149" s="450"/>
      <c r="SNZ149" s="450"/>
      <c r="SOA149" s="450"/>
      <c r="SOB149" s="450"/>
      <c r="SOC149" s="450"/>
      <c r="SOD149" s="450"/>
      <c r="SOE149" s="450"/>
      <c r="SOF149" s="450"/>
      <c r="SOG149" s="450"/>
      <c r="SOH149" s="450"/>
      <c r="SOI149" s="450"/>
      <c r="SOJ149" s="450"/>
      <c r="SOK149" s="450"/>
      <c r="SOL149" s="450"/>
      <c r="SOM149" s="450"/>
      <c r="SON149" s="450"/>
      <c r="SOO149" s="450"/>
      <c r="SOP149" s="450"/>
      <c r="SOQ149" s="450"/>
      <c r="SOR149" s="450"/>
      <c r="SOS149" s="450"/>
      <c r="SOT149" s="450"/>
      <c r="SOU149" s="450"/>
      <c r="SOV149" s="450"/>
      <c r="SOW149" s="450"/>
      <c r="SOX149" s="450"/>
      <c r="SOY149" s="450"/>
      <c r="SOZ149" s="450"/>
      <c r="SPA149" s="450"/>
      <c r="SPB149" s="450"/>
      <c r="SPC149" s="450"/>
      <c r="SPD149" s="450"/>
      <c r="SPE149" s="450"/>
      <c r="SPF149" s="450"/>
      <c r="SPG149" s="450"/>
      <c r="SPH149" s="450"/>
      <c r="SPI149" s="450"/>
      <c r="SPJ149" s="450"/>
      <c r="SPK149" s="450"/>
      <c r="SPL149" s="450"/>
      <c r="SPM149" s="450"/>
      <c r="SPN149" s="450"/>
      <c r="SPO149" s="450"/>
      <c r="SPP149" s="450"/>
      <c r="SPQ149" s="450"/>
      <c r="SPR149" s="450"/>
      <c r="SPS149" s="450"/>
      <c r="SPT149" s="450"/>
      <c r="SPU149" s="450"/>
      <c r="SPV149" s="450"/>
      <c r="SPW149" s="450"/>
      <c r="SPX149" s="450"/>
      <c r="SPY149" s="450"/>
      <c r="SPZ149" s="450"/>
      <c r="SQA149" s="450"/>
      <c r="SQB149" s="450"/>
      <c r="SQC149" s="450"/>
      <c r="SQD149" s="450"/>
      <c r="SQE149" s="450"/>
      <c r="SQF149" s="450"/>
      <c r="SQG149" s="450"/>
      <c r="SQH149" s="450"/>
      <c r="SQI149" s="450"/>
      <c r="SQJ149" s="450"/>
      <c r="SQK149" s="450"/>
      <c r="SQL149" s="450"/>
      <c r="SQM149" s="450"/>
      <c r="SQN149" s="450"/>
      <c r="SQO149" s="450"/>
      <c r="SQP149" s="450"/>
      <c r="SQQ149" s="450"/>
      <c r="SQR149" s="450"/>
      <c r="SQS149" s="450"/>
      <c r="SQT149" s="450"/>
      <c r="SQU149" s="450"/>
      <c r="SQV149" s="450"/>
      <c r="SQW149" s="450"/>
      <c r="SQX149" s="450"/>
      <c r="SQY149" s="450"/>
      <c r="SQZ149" s="450"/>
      <c r="SRA149" s="450"/>
      <c r="SRB149" s="450"/>
      <c r="SRC149" s="450"/>
      <c r="SRD149" s="450"/>
      <c r="SRE149" s="450"/>
      <c r="SRF149" s="450"/>
      <c r="SRG149" s="450"/>
      <c r="SRH149" s="450"/>
      <c r="SRI149" s="450"/>
      <c r="SRJ149" s="450"/>
      <c r="SRK149" s="450"/>
      <c r="SRL149" s="450"/>
      <c r="SRM149" s="450"/>
      <c r="SRN149" s="450"/>
      <c r="SRO149" s="450"/>
      <c r="SRP149" s="450"/>
      <c r="SRQ149" s="450"/>
      <c r="SRR149" s="450"/>
      <c r="SRS149" s="450"/>
      <c r="SRT149" s="450"/>
      <c r="SRU149" s="450"/>
      <c r="SRV149" s="450"/>
      <c r="SRW149" s="450"/>
      <c r="SRX149" s="450"/>
      <c r="SRY149" s="450"/>
      <c r="SRZ149" s="450"/>
      <c r="SSA149" s="450"/>
      <c r="SSB149" s="450"/>
      <c r="SSC149" s="450"/>
      <c r="SSD149" s="450"/>
      <c r="SSE149" s="450"/>
      <c r="SSF149" s="450"/>
      <c r="SSG149" s="450"/>
      <c r="SSH149" s="450"/>
      <c r="SSI149" s="450"/>
      <c r="SSJ149" s="450"/>
      <c r="SSK149" s="450"/>
      <c r="SSL149" s="450"/>
      <c r="SSM149" s="450"/>
      <c r="SSN149" s="450"/>
      <c r="SSO149" s="450"/>
      <c r="SSP149" s="450"/>
      <c r="SSQ149" s="450"/>
      <c r="SSR149" s="450"/>
      <c r="SSS149" s="450"/>
      <c r="SST149" s="450"/>
      <c r="SSU149" s="450"/>
      <c r="SSV149" s="450"/>
      <c r="SSW149" s="450"/>
      <c r="SSX149" s="450"/>
      <c r="SSY149" s="450"/>
      <c r="SSZ149" s="450"/>
      <c r="STA149" s="450"/>
      <c r="STB149" s="450"/>
      <c r="STC149" s="450"/>
      <c r="STD149" s="450"/>
      <c r="STE149" s="450"/>
      <c r="STF149" s="450"/>
      <c r="STG149" s="450"/>
      <c r="STH149" s="450"/>
      <c r="STI149" s="450"/>
      <c r="STJ149" s="450"/>
      <c r="STK149" s="450"/>
      <c r="STL149" s="450"/>
      <c r="STM149" s="450"/>
      <c r="STN149" s="450"/>
      <c r="STO149" s="450"/>
      <c r="STP149" s="450"/>
      <c r="STQ149" s="450"/>
      <c r="STR149" s="450"/>
      <c r="STS149" s="450"/>
      <c r="STT149" s="450"/>
      <c r="STU149" s="450"/>
      <c r="STV149" s="450"/>
      <c r="STW149" s="450"/>
      <c r="STX149" s="450"/>
      <c r="STY149" s="450"/>
      <c r="STZ149" s="450"/>
      <c r="SUA149" s="450"/>
      <c r="SUB149" s="450"/>
      <c r="SUC149" s="450"/>
      <c r="SUD149" s="450"/>
      <c r="SUE149" s="450"/>
      <c r="SUF149" s="450"/>
      <c r="SUG149" s="450"/>
      <c r="SUH149" s="450"/>
      <c r="SUI149" s="450"/>
      <c r="SUJ149" s="450"/>
      <c r="SUK149" s="450"/>
      <c r="SUL149" s="450"/>
      <c r="SUM149" s="450"/>
      <c r="SUN149" s="450"/>
      <c r="SUO149" s="450"/>
      <c r="SUP149" s="450"/>
      <c r="SUQ149" s="450"/>
      <c r="SUR149" s="450"/>
      <c r="SUS149" s="450"/>
      <c r="SUT149" s="450"/>
      <c r="SUU149" s="450"/>
      <c r="SUV149" s="450"/>
      <c r="SUW149" s="450"/>
      <c r="SUX149" s="450"/>
      <c r="SUY149" s="450"/>
      <c r="SUZ149" s="450"/>
      <c r="SVA149" s="450"/>
      <c r="SVB149" s="450"/>
      <c r="SVC149" s="450"/>
      <c r="SVD149" s="450"/>
      <c r="SVE149" s="450"/>
      <c r="SVF149" s="450"/>
      <c r="SVG149" s="450"/>
      <c r="SVH149" s="450"/>
      <c r="SVI149" s="450"/>
      <c r="SVJ149" s="450"/>
      <c r="SVK149" s="450"/>
      <c r="SVL149" s="450"/>
      <c r="SVM149" s="450"/>
      <c r="SVN149" s="450"/>
      <c r="SVO149" s="450"/>
      <c r="SVP149" s="450"/>
      <c r="SVQ149" s="450"/>
      <c r="SVR149" s="450"/>
      <c r="SVS149" s="450"/>
      <c r="SVT149" s="450"/>
      <c r="SVU149" s="450"/>
      <c r="SVV149" s="450"/>
      <c r="SVW149" s="450"/>
      <c r="SVX149" s="450"/>
      <c r="SVY149" s="450"/>
      <c r="SVZ149" s="450"/>
      <c r="SWA149" s="450"/>
      <c r="SWB149" s="450"/>
      <c r="SWC149" s="450"/>
      <c r="SWD149" s="450"/>
      <c r="SWE149" s="450"/>
      <c r="SWF149" s="450"/>
      <c r="SWG149" s="450"/>
      <c r="SWH149" s="450"/>
      <c r="SWI149" s="450"/>
      <c r="SWJ149" s="450"/>
      <c r="SWK149" s="450"/>
      <c r="SWL149" s="450"/>
      <c r="SWM149" s="450"/>
      <c r="SWN149" s="450"/>
      <c r="SWO149" s="450"/>
      <c r="SWP149" s="450"/>
      <c r="SWQ149" s="450"/>
      <c r="SWR149" s="450"/>
      <c r="SWS149" s="450"/>
      <c r="SWT149" s="450"/>
      <c r="SWU149" s="450"/>
      <c r="SWV149" s="450"/>
      <c r="SWW149" s="450"/>
      <c r="SWX149" s="450"/>
      <c r="SWY149" s="450"/>
      <c r="SWZ149" s="450"/>
      <c r="SXA149" s="450"/>
      <c r="SXB149" s="450"/>
      <c r="SXC149" s="450"/>
      <c r="SXD149" s="450"/>
      <c r="SXE149" s="450"/>
      <c r="SXF149" s="450"/>
      <c r="SXG149" s="450"/>
      <c r="SXH149" s="450"/>
      <c r="SXI149" s="450"/>
      <c r="SXJ149" s="450"/>
      <c r="SXK149" s="450"/>
      <c r="SXL149" s="450"/>
      <c r="SXM149" s="450"/>
      <c r="SXN149" s="450"/>
      <c r="SXO149" s="450"/>
      <c r="SXP149" s="450"/>
      <c r="SXQ149" s="450"/>
      <c r="SXR149" s="450"/>
      <c r="SXS149" s="450"/>
      <c r="SXT149" s="450"/>
      <c r="SXU149" s="450"/>
      <c r="SXV149" s="450"/>
      <c r="SXW149" s="450"/>
      <c r="SXX149" s="450"/>
      <c r="SXY149" s="450"/>
      <c r="SXZ149" s="450"/>
      <c r="SYA149" s="450"/>
      <c r="SYB149" s="450"/>
      <c r="SYC149" s="450"/>
      <c r="SYD149" s="450"/>
      <c r="SYE149" s="450"/>
      <c r="SYF149" s="450"/>
      <c r="SYG149" s="450"/>
      <c r="SYH149" s="450"/>
      <c r="SYI149" s="450"/>
      <c r="SYJ149" s="450"/>
      <c r="SYK149" s="450"/>
      <c r="SYL149" s="450"/>
      <c r="SYM149" s="450"/>
      <c r="SYN149" s="450"/>
      <c r="SYO149" s="450"/>
      <c r="SYP149" s="450"/>
      <c r="SYQ149" s="450"/>
      <c r="SYR149" s="450"/>
      <c r="SYS149" s="450"/>
      <c r="SYT149" s="450"/>
      <c r="SYU149" s="450"/>
      <c r="SYV149" s="450"/>
      <c r="SYW149" s="450"/>
      <c r="SYX149" s="450"/>
      <c r="SYY149" s="450"/>
      <c r="SYZ149" s="450"/>
      <c r="SZA149" s="450"/>
      <c r="SZB149" s="450"/>
      <c r="SZC149" s="450"/>
      <c r="SZD149" s="450"/>
      <c r="SZE149" s="450"/>
      <c r="SZF149" s="450"/>
      <c r="SZG149" s="450"/>
      <c r="SZH149" s="450"/>
      <c r="SZI149" s="450"/>
      <c r="SZJ149" s="450"/>
      <c r="SZK149" s="450"/>
      <c r="SZL149" s="450"/>
      <c r="SZM149" s="450"/>
      <c r="SZN149" s="450"/>
      <c r="SZO149" s="450"/>
      <c r="SZP149" s="450"/>
      <c r="SZQ149" s="450"/>
      <c r="SZR149" s="450"/>
      <c r="SZS149" s="450"/>
      <c r="SZT149" s="450"/>
      <c r="SZU149" s="450"/>
      <c r="SZV149" s="450"/>
      <c r="SZW149" s="450"/>
      <c r="SZX149" s="450"/>
      <c r="SZY149" s="450"/>
      <c r="SZZ149" s="450"/>
      <c r="TAA149" s="450"/>
      <c r="TAB149" s="450"/>
      <c r="TAC149" s="450"/>
      <c r="TAD149" s="450"/>
      <c r="TAE149" s="450"/>
      <c r="TAF149" s="450"/>
      <c r="TAG149" s="450"/>
      <c r="TAH149" s="450"/>
      <c r="TAI149" s="450"/>
      <c r="TAJ149" s="450"/>
      <c r="TAK149" s="450"/>
      <c r="TAL149" s="450"/>
      <c r="TAM149" s="450"/>
      <c r="TAN149" s="450"/>
      <c r="TAO149" s="450"/>
      <c r="TAP149" s="450"/>
      <c r="TAQ149" s="450"/>
      <c r="TAR149" s="450"/>
      <c r="TAS149" s="450"/>
      <c r="TAT149" s="450"/>
      <c r="TAU149" s="450"/>
      <c r="TAV149" s="450"/>
      <c r="TAW149" s="450"/>
      <c r="TAX149" s="450"/>
      <c r="TAY149" s="450"/>
      <c r="TAZ149" s="450"/>
      <c r="TBA149" s="450"/>
      <c r="TBB149" s="450"/>
      <c r="TBC149" s="450"/>
      <c r="TBD149" s="450"/>
      <c r="TBE149" s="450"/>
      <c r="TBF149" s="450"/>
      <c r="TBG149" s="450"/>
      <c r="TBH149" s="450"/>
      <c r="TBI149" s="450"/>
      <c r="TBJ149" s="450"/>
      <c r="TBK149" s="450"/>
      <c r="TBL149" s="450"/>
      <c r="TBM149" s="450"/>
      <c r="TBN149" s="450"/>
      <c r="TBO149" s="450"/>
      <c r="TBP149" s="450"/>
      <c r="TBQ149" s="450"/>
      <c r="TBR149" s="450"/>
      <c r="TBS149" s="450"/>
      <c r="TBT149" s="450"/>
      <c r="TBU149" s="450"/>
      <c r="TBV149" s="450"/>
      <c r="TBW149" s="450"/>
      <c r="TBX149" s="450"/>
      <c r="TBY149" s="450"/>
      <c r="TBZ149" s="450"/>
      <c r="TCA149" s="450"/>
      <c r="TCB149" s="450"/>
      <c r="TCC149" s="450"/>
      <c r="TCD149" s="450"/>
      <c r="TCE149" s="450"/>
      <c r="TCF149" s="450"/>
      <c r="TCG149" s="450"/>
      <c r="TCH149" s="450"/>
      <c r="TCI149" s="450"/>
      <c r="TCJ149" s="450"/>
      <c r="TCK149" s="450"/>
      <c r="TCL149" s="450"/>
      <c r="TCM149" s="450"/>
      <c r="TCN149" s="450"/>
      <c r="TCO149" s="450"/>
      <c r="TCP149" s="450"/>
      <c r="TCQ149" s="450"/>
      <c r="TCR149" s="450"/>
      <c r="TCS149" s="450"/>
      <c r="TCT149" s="450"/>
      <c r="TCU149" s="450"/>
      <c r="TCV149" s="450"/>
      <c r="TCW149" s="450"/>
      <c r="TCX149" s="450"/>
      <c r="TCY149" s="450"/>
      <c r="TCZ149" s="450"/>
      <c r="TDA149" s="450"/>
      <c r="TDB149" s="450"/>
      <c r="TDC149" s="450"/>
      <c r="TDD149" s="450"/>
      <c r="TDE149" s="450"/>
      <c r="TDF149" s="450"/>
      <c r="TDG149" s="450"/>
      <c r="TDH149" s="450"/>
      <c r="TDI149" s="450"/>
      <c r="TDJ149" s="450"/>
      <c r="TDK149" s="450"/>
      <c r="TDL149" s="450"/>
      <c r="TDM149" s="450"/>
      <c r="TDN149" s="450"/>
      <c r="TDO149" s="450"/>
      <c r="TDP149" s="450"/>
      <c r="TDQ149" s="450"/>
      <c r="TDR149" s="450"/>
      <c r="TDS149" s="450"/>
      <c r="TDT149" s="450"/>
      <c r="TDU149" s="450"/>
      <c r="TDV149" s="450"/>
      <c r="TDW149" s="450"/>
      <c r="TDX149" s="450"/>
      <c r="TDY149" s="450"/>
      <c r="TDZ149" s="450"/>
      <c r="TEA149" s="450"/>
      <c r="TEB149" s="450"/>
      <c r="TEC149" s="450"/>
      <c r="TED149" s="450"/>
      <c r="TEE149" s="450"/>
      <c r="TEF149" s="450"/>
      <c r="TEG149" s="450"/>
      <c r="TEH149" s="450"/>
      <c r="TEI149" s="450"/>
      <c r="TEJ149" s="450"/>
      <c r="TEK149" s="450"/>
      <c r="TEL149" s="450"/>
      <c r="TEM149" s="450"/>
      <c r="TEN149" s="450"/>
      <c r="TEO149" s="450"/>
      <c r="TEP149" s="450"/>
      <c r="TEQ149" s="450"/>
      <c r="TER149" s="450"/>
      <c r="TES149" s="450"/>
      <c r="TET149" s="450"/>
      <c r="TEU149" s="450"/>
      <c r="TEV149" s="450"/>
      <c r="TEW149" s="450"/>
      <c r="TEX149" s="450"/>
      <c r="TEY149" s="450"/>
      <c r="TEZ149" s="450"/>
      <c r="TFA149" s="450"/>
      <c r="TFB149" s="450"/>
      <c r="TFC149" s="450"/>
      <c r="TFD149" s="450"/>
      <c r="TFE149" s="450"/>
      <c r="TFF149" s="450"/>
      <c r="TFG149" s="450"/>
      <c r="TFH149" s="450"/>
      <c r="TFI149" s="450"/>
      <c r="TFJ149" s="450"/>
      <c r="TFK149" s="450"/>
      <c r="TFL149" s="450"/>
      <c r="TFM149" s="450"/>
      <c r="TFN149" s="450"/>
      <c r="TFO149" s="450"/>
      <c r="TFP149" s="450"/>
      <c r="TFQ149" s="450"/>
      <c r="TFR149" s="450"/>
      <c r="TFS149" s="450"/>
      <c r="TFT149" s="450"/>
      <c r="TFU149" s="450"/>
      <c r="TFV149" s="450"/>
      <c r="TFW149" s="450"/>
      <c r="TFX149" s="450"/>
      <c r="TFY149" s="450"/>
      <c r="TFZ149" s="450"/>
      <c r="TGA149" s="450"/>
      <c r="TGB149" s="450"/>
      <c r="TGC149" s="450"/>
      <c r="TGD149" s="450"/>
      <c r="TGE149" s="450"/>
      <c r="TGF149" s="450"/>
      <c r="TGG149" s="450"/>
      <c r="TGH149" s="450"/>
      <c r="TGI149" s="450"/>
      <c r="TGJ149" s="450"/>
      <c r="TGK149" s="450"/>
      <c r="TGL149" s="450"/>
      <c r="TGM149" s="450"/>
      <c r="TGN149" s="450"/>
      <c r="TGO149" s="450"/>
      <c r="TGP149" s="450"/>
      <c r="TGQ149" s="450"/>
      <c r="TGR149" s="450"/>
      <c r="TGS149" s="450"/>
      <c r="TGT149" s="450"/>
      <c r="TGU149" s="450"/>
      <c r="TGV149" s="450"/>
      <c r="TGW149" s="450"/>
      <c r="TGX149" s="450"/>
      <c r="TGY149" s="450"/>
      <c r="TGZ149" s="450"/>
      <c r="THA149" s="450"/>
      <c r="THB149" s="450"/>
      <c r="THC149" s="450"/>
      <c r="THD149" s="450"/>
      <c r="THE149" s="450"/>
      <c r="THF149" s="450"/>
      <c r="THG149" s="450"/>
      <c r="THH149" s="450"/>
      <c r="THI149" s="450"/>
      <c r="THJ149" s="450"/>
      <c r="THK149" s="450"/>
      <c r="THL149" s="450"/>
      <c r="THM149" s="450"/>
      <c r="THN149" s="450"/>
      <c r="THO149" s="450"/>
      <c r="THP149" s="450"/>
      <c r="THQ149" s="450"/>
      <c r="THR149" s="450"/>
      <c r="THS149" s="450"/>
      <c r="THT149" s="450"/>
      <c r="THU149" s="450"/>
      <c r="THV149" s="450"/>
      <c r="THW149" s="450"/>
      <c r="THX149" s="450"/>
      <c r="THY149" s="450"/>
      <c r="THZ149" s="450"/>
      <c r="TIA149" s="450"/>
      <c r="TIB149" s="450"/>
      <c r="TIC149" s="450"/>
      <c r="TID149" s="450"/>
      <c r="TIE149" s="450"/>
      <c r="TIF149" s="450"/>
      <c r="TIG149" s="450"/>
      <c r="TIH149" s="450"/>
      <c r="TII149" s="450"/>
      <c r="TIJ149" s="450"/>
      <c r="TIK149" s="450"/>
      <c r="TIL149" s="450"/>
      <c r="TIM149" s="450"/>
      <c r="TIN149" s="450"/>
      <c r="TIO149" s="450"/>
      <c r="TIP149" s="450"/>
      <c r="TIQ149" s="450"/>
      <c r="TIR149" s="450"/>
      <c r="TIS149" s="450"/>
      <c r="TIT149" s="450"/>
      <c r="TIU149" s="450"/>
      <c r="TIV149" s="450"/>
      <c r="TIW149" s="450"/>
      <c r="TIX149" s="450"/>
      <c r="TIY149" s="450"/>
      <c r="TIZ149" s="450"/>
      <c r="TJA149" s="450"/>
      <c r="TJB149" s="450"/>
      <c r="TJC149" s="450"/>
      <c r="TJD149" s="450"/>
      <c r="TJE149" s="450"/>
      <c r="TJF149" s="450"/>
      <c r="TJG149" s="450"/>
      <c r="TJH149" s="450"/>
      <c r="TJI149" s="450"/>
      <c r="TJJ149" s="450"/>
      <c r="TJK149" s="450"/>
      <c r="TJL149" s="450"/>
      <c r="TJM149" s="450"/>
      <c r="TJN149" s="450"/>
      <c r="TJO149" s="450"/>
      <c r="TJP149" s="450"/>
      <c r="TJQ149" s="450"/>
      <c r="TJR149" s="450"/>
      <c r="TJS149" s="450"/>
      <c r="TJT149" s="450"/>
      <c r="TJU149" s="450"/>
      <c r="TJV149" s="450"/>
      <c r="TJW149" s="450"/>
      <c r="TJX149" s="450"/>
      <c r="TJY149" s="450"/>
      <c r="TJZ149" s="450"/>
      <c r="TKA149" s="450"/>
      <c r="TKB149" s="450"/>
      <c r="TKC149" s="450"/>
      <c r="TKD149" s="450"/>
      <c r="TKE149" s="450"/>
      <c r="TKF149" s="450"/>
      <c r="TKG149" s="450"/>
      <c r="TKH149" s="450"/>
      <c r="TKI149" s="450"/>
      <c r="TKJ149" s="450"/>
      <c r="TKK149" s="450"/>
      <c r="TKL149" s="450"/>
      <c r="TKM149" s="450"/>
      <c r="TKN149" s="450"/>
      <c r="TKO149" s="450"/>
      <c r="TKP149" s="450"/>
      <c r="TKQ149" s="450"/>
      <c r="TKR149" s="450"/>
      <c r="TKS149" s="450"/>
      <c r="TKT149" s="450"/>
      <c r="TKU149" s="450"/>
      <c r="TKV149" s="450"/>
      <c r="TKW149" s="450"/>
      <c r="TKX149" s="450"/>
      <c r="TKY149" s="450"/>
      <c r="TKZ149" s="450"/>
      <c r="TLA149" s="450"/>
      <c r="TLB149" s="450"/>
      <c r="TLC149" s="450"/>
      <c r="TLD149" s="450"/>
      <c r="TLE149" s="450"/>
      <c r="TLF149" s="450"/>
      <c r="TLG149" s="450"/>
      <c r="TLH149" s="450"/>
      <c r="TLI149" s="450"/>
      <c r="TLJ149" s="450"/>
      <c r="TLK149" s="450"/>
      <c r="TLL149" s="450"/>
      <c r="TLM149" s="450"/>
      <c r="TLN149" s="450"/>
      <c r="TLO149" s="450"/>
      <c r="TLP149" s="450"/>
      <c r="TLQ149" s="450"/>
      <c r="TLR149" s="450"/>
      <c r="TLS149" s="450"/>
      <c r="TLT149" s="450"/>
      <c r="TLU149" s="450"/>
      <c r="TLV149" s="450"/>
      <c r="TLW149" s="450"/>
      <c r="TLX149" s="450"/>
      <c r="TLY149" s="450"/>
      <c r="TLZ149" s="450"/>
      <c r="TMA149" s="450"/>
      <c r="TMB149" s="450"/>
      <c r="TMC149" s="450"/>
      <c r="TMD149" s="450"/>
      <c r="TME149" s="450"/>
      <c r="TMF149" s="450"/>
      <c r="TMG149" s="450"/>
      <c r="TMH149" s="450"/>
      <c r="TMI149" s="450"/>
      <c r="TMJ149" s="450"/>
      <c r="TMK149" s="450"/>
      <c r="TML149" s="450"/>
      <c r="TMM149" s="450"/>
      <c r="TMN149" s="450"/>
      <c r="TMO149" s="450"/>
      <c r="TMP149" s="450"/>
      <c r="TMQ149" s="450"/>
      <c r="TMR149" s="450"/>
      <c r="TMS149" s="450"/>
      <c r="TMT149" s="450"/>
      <c r="TMU149" s="450"/>
      <c r="TMV149" s="450"/>
      <c r="TMW149" s="450"/>
      <c r="TMX149" s="450"/>
      <c r="TMY149" s="450"/>
      <c r="TMZ149" s="450"/>
      <c r="TNA149" s="450"/>
      <c r="TNB149" s="450"/>
      <c r="TNC149" s="450"/>
      <c r="TND149" s="450"/>
      <c r="TNE149" s="450"/>
      <c r="TNF149" s="450"/>
      <c r="TNG149" s="450"/>
      <c r="TNH149" s="450"/>
      <c r="TNI149" s="450"/>
      <c r="TNJ149" s="450"/>
      <c r="TNK149" s="450"/>
      <c r="TNL149" s="450"/>
      <c r="TNM149" s="450"/>
      <c r="TNN149" s="450"/>
      <c r="TNO149" s="450"/>
      <c r="TNP149" s="450"/>
      <c r="TNQ149" s="450"/>
      <c r="TNR149" s="450"/>
      <c r="TNS149" s="450"/>
      <c r="TNT149" s="450"/>
      <c r="TNU149" s="450"/>
      <c r="TNV149" s="450"/>
      <c r="TNW149" s="450"/>
      <c r="TNX149" s="450"/>
      <c r="TNY149" s="450"/>
      <c r="TNZ149" s="450"/>
      <c r="TOA149" s="450"/>
      <c r="TOB149" s="450"/>
      <c r="TOC149" s="450"/>
      <c r="TOD149" s="450"/>
      <c r="TOE149" s="450"/>
      <c r="TOF149" s="450"/>
      <c r="TOG149" s="450"/>
      <c r="TOH149" s="450"/>
      <c r="TOI149" s="450"/>
      <c r="TOJ149" s="450"/>
      <c r="TOK149" s="450"/>
      <c r="TOL149" s="450"/>
      <c r="TOM149" s="450"/>
      <c r="TON149" s="450"/>
      <c r="TOO149" s="450"/>
      <c r="TOP149" s="450"/>
      <c r="TOQ149" s="450"/>
      <c r="TOR149" s="450"/>
      <c r="TOS149" s="450"/>
      <c r="TOT149" s="450"/>
      <c r="TOU149" s="450"/>
      <c r="TOV149" s="450"/>
      <c r="TOW149" s="450"/>
      <c r="TOX149" s="450"/>
      <c r="TOY149" s="450"/>
      <c r="TOZ149" s="450"/>
      <c r="TPA149" s="450"/>
      <c r="TPB149" s="450"/>
      <c r="TPC149" s="450"/>
      <c r="TPD149" s="450"/>
      <c r="TPE149" s="450"/>
      <c r="TPF149" s="450"/>
      <c r="TPG149" s="450"/>
      <c r="TPH149" s="450"/>
      <c r="TPI149" s="450"/>
      <c r="TPJ149" s="450"/>
      <c r="TPK149" s="450"/>
      <c r="TPL149" s="450"/>
      <c r="TPM149" s="450"/>
      <c r="TPN149" s="450"/>
      <c r="TPO149" s="450"/>
      <c r="TPP149" s="450"/>
      <c r="TPQ149" s="450"/>
      <c r="TPR149" s="450"/>
      <c r="TPS149" s="450"/>
      <c r="TPT149" s="450"/>
      <c r="TPU149" s="450"/>
      <c r="TPV149" s="450"/>
      <c r="TPW149" s="450"/>
      <c r="TPX149" s="450"/>
      <c r="TPY149" s="450"/>
      <c r="TPZ149" s="450"/>
      <c r="TQA149" s="450"/>
      <c r="TQB149" s="450"/>
      <c r="TQC149" s="450"/>
      <c r="TQD149" s="450"/>
      <c r="TQE149" s="450"/>
      <c r="TQF149" s="450"/>
      <c r="TQG149" s="450"/>
      <c r="TQH149" s="450"/>
      <c r="TQI149" s="450"/>
      <c r="TQJ149" s="450"/>
      <c r="TQK149" s="450"/>
      <c r="TQL149" s="450"/>
      <c r="TQM149" s="450"/>
      <c r="TQN149" s="450"/>
      <c r="TQO149" s="450"/>
      <c r="TQP149" s="450"/>
      <c r="TQQ149" s="450"/>
      <c r="TQR149" s="450"/>
      <c r="TQS149" s="450"/>
      <c r="TQT149" s="450"/>
      <c r="TQU149" s="450"/>
      <c r="TQV149" s="450"/>
      <c r="TQW149" s="450"/>
      <c r="TQX149" s="450"/>
      <c r="TQY149" s="450"/>
      <c r="TQZ149" s="450"/>
      <c r="TRA149" s="450"/>
      <c r="TRB149" s="450"/>
      <c r="TRC149" s="450"/>
      <c r="TRD149" s="450"/>
      <c r="TRE149" s="450"/>
      <c r="TRF149" s="450"/>
      <c r="TRG149" s="450"/>
      <c r="TRH149" s="450"/>
      <c r="TRI149" s="450"/>
      <c r="TRJ149" s="450"/>
      <c r="TRK149" s="450"/>
      <c r="TRL149" s="450"/>
      <c r="TRM149" s="450"/>
      <c r="TRN149" s="450"/>
      <c r="TRO149" s="450"/>
      <c r="TRP149" s="450"/>
      <c r="TRQ149" s="450"/>
      <c r="TRR149" s="450"/>
      <c r="TRS149" s="450"/>
      <c r="TRT149" s="450"/>
      <c r="TRU149" s="450"/>
      <c r="TRV149" s="450"/>
      <c r="TRW149" s="450"/>
      <c r="TRX149" s="450"/>
      <c r="TRY149" s="450"/>
      <c r="TRZ149" s="450"/>
      <c r="TSA149" s="450"/>
      <c r="TSB149" s="450"/>
      <c r="TSC149" s="450"/>
      <c r="TSD149" s="450"/>
      <c r="TSE149" s="450"/>
      <c r="TSF149" s="450"/>
      <c r="TSG149" s="450"/>
      <c r="TSH149" s="450"/>
      <c r="TSI149" s="450"/>
      <c r="TSJ149" s="450"/>
      <c r="TSK149" s="450"/>
      <c r="TSL149" s="450"/>
      <c r="TSM149" s="450"/>
      <c r="TSN149" s="450"/>
      <c r="TSO149" s="450"/>
      <c r="TSP149" s="450"/>
      <c r="TSQ149" s="450"/>
      <c r="TSR149" s="450"/>
      <c r="TSS149" s="450"/>
      <c r="TST149" s="450"/>
      <c r="TSU149" s="450"/>
      <c r="TSV149" s="450"/>
      <c r="TSW149" s="450"/>
      <c r="TSX149" s="450"/>
      <c r="TSY149" s="450"/>
      <c r="TSZ149" s="450"/>
      <c r="TTA149" s="450"/>
      <c r="TTB149" s="450"/>
      <c r="TTC149" s="450"/>
      <c r="TTD149" s="450"/>
      <c r="TTE149" s="450"/>
      <c r="TTF149" s="450"/>
      <c r="TTG149" s="450"/>
      <c r="TTH149" s="450"/>
      <c r="TTI149" s="450"/>
      <c r="TTJ149" s="450"/>
      <c r="TTK149" s="450"/>
      <c r="TTL149" s="450"/>
      <c r="TTM149" s="450"/>
      <c r="TTN149" s="450"/>
      <c r="TTO149" s="450"/>
      <c r="TTP149" s="450"/>
      <c r="TTQ149" s="450"/>
      <c r="TTR149" s="450"/>
      <c r="TTS149" s="450"/>
      <c r="TTT149" s="450"/>
      <c r="TTU149" s="450"/>
      <c r="TTV149" s="450"/>
      <c r="TTW149" s="450"/>
      <c r="TTX149" s="450"/>
      <c r="TTY149" s="450"/>
      <c r="TTZ149" s="450"/>
      <c r="TUA149" s="450"/>
      <c r="TUB149" s="450"/>
      <c r="TUC149" s="450"/>
      <c r="TUD149" s="450"/>
      <c r="TUE149" s="450"/>
      <c r="TUF149" s="450"/>
      <c r="TUG149" s="450"/>
      <c r="TUH149" s="450"/>
      <c r="TUI149" s="450"/>
      <c r="TUJ149" s="450"/>
      <c r="TUK149" s="450"/>
      <c r="TUL149" s="450"/>
      <c r="TUM149" s="450"/>
      <c r="TUN149" s="450"/>
      <c r="TUO149" s="450"/>
      <c r="TUP149" s="450"/>
      <c r="TUQ149" s="450"/>
      <c r="TUR149" s="450"/>
      <c r="TUS149" s="450"/>
      <c r="TUT149" s="450"/>
      <c r="TUU149" s="450"/>
      <c r="TUV149" s="450"/>
      <c r="TUW149" s="450"/>
      <c r="TUX149" s="450"/>
      <c r="TUY149" s="450"/>
      <c r="TUZ149" s="450"/>
      <c r="TVA149" s="450"/>
      <c r="TVB149" s="450"/>
      <c r="TVC149" s="450"/>
      <c r="TVD149" s="450"/>
      <c r="TVE149" s="450"/>
      <c r="TVF149" s="450"/>
      <c r="TVG149" s="450"/>
      <c r="TVH149" s="450"/>
      <c r="TVI149" s="450"/>
      <c r="TVJ149" s="450"/>
      <c r="TVK149" s="450"/>
      <c r="TVL149" s="450"/>
      <c r="TVM149" s="450"/>
      <c r="TVN149" s="450"/>
      <c r="TVO149" s="450"/>
      <c r="TVP149" s="450"/>
      <c r="TVQ149" s="450"/>
      <c r="TVR149" s="450"/>
      <c r="TVS149" s="450"/>
      <c r="TVT149" s="450"/>
      <c r="TVU149" s="450"/>
      <c r="TVV149" s="450"/>
      <c r="TVW149" s="450"/>
      <c r="TVX149" s="450"/>
      <c r="TVY149" s="450"/>
      <c r="TVZ149" s="450"/>
      <c r="TWA149" s="450"/>
      <c r="TWB149" s="450"/>
      <c r="TWC149" s="450"/>
      <c r="TWD149" s="450"/>
      <c r="TWE149" s="450"/>
      <c r="TWF149" s="450"/>
      <c r="TWG149" s="450"/>
      <c r="TWH149" s="450"/>
      <c r="TWI149" s="450"/>
      <c r="TWJ149" s="450"/>
      <c r="TWK149" s="450"/>
      <c r="TWL149" s="450"/>
      <c r="TWM149" s="450"/>
      <c r="TWN149" s="450"/>
      <c r="TWO149" s="450"/>
      <c r="TWP149" s="450"/>
      <c r="TWQ149" s="450"/>
      <c r="TWR149" s="450"/>
      <c r="TWS149" s="450"/>
      <c r="TWT149" s="450"/>
      <c r="TWU149" s="450"/>
      <c r="TWV149" s="450"/>
      <c r="TWW149" s="450"/>
      <c r="TWX149" s="450"/>
      <c r="TWY149" s="450"/>
      <c r="TWZ149" s="450"/>
      <c r="TXA149" s="450"/>
      <c r="TXB149" s="450"/>
      <c r="TXC149" s="450"/>
      <c r="TXD149" s="450"/>
      <c r="TXE149" s="450"/>
      <c r="TXF149" s="450"/>
      <c r="TXG149" s="450"/>
      <c r="TXH149" s="450"/>
      <c r="TXI149" s="450"/>
      <c r="TXJ149" s="450"/>
      <c r="TXK149" s="450"/>
      <c r="TXL149" s="450"/>
      <c r="TXM149" s="450"/>
      <c r="TXN149" s="450"/>
      <c r="TXO149" s="450"/>
      <c r="TXP149" s="450"/>
      <c r="TXQ149" s="450"/>
      <c r="TXR149" s="450"/>
      <c r="TXS149" s="450"/>
      <c r="TXT149" s="450"/>
      <c r="TXU149" s="450"/>
      <c r="TXV149" s="450"/>
      <c r="TXW149" s="450"/>
      <c r="TXX149" s="450"/>
      <c r="TXY149" s="450"/>
      <c r="TXZ149" s="450"/>
      <c r="TYA149" s="450"/>
      <c r="TYB149" s="450"/>
      <c r="TYC149" s="450"/>
      <c r="TYD149" s="450"/>
      <c r="TYE149" s="450"/>
      <c r="TYF149" s="450"/>
      <c r="TYG149" s="450"/>
      <c r="TYH149" s="450"/>
      <c r="TYI149" s="450"/>
      <c r="TYJ149" s="450"/>
      <c r="TYK149" s="450"/>
      <c r="TYL149" s="450"/>
      <c r="TYM149" s="450"/>
      <c r="TYN149" s="450"/>
      <c r="TYO149" s="450"/>
      <c r="TYP149" s="450"/>
      <c r="TYQ149" s="450"/>
      <c r="TYR149" s="450"/>
      <c r="TYS149" s="450"/>
      <c r="TYT149" s="450"/>
      <c r="TYU149" s="450"/>
      <c r="TYV149" s="450"/>
      <c r="TYW149" s="450"/>
      <c r="TYX149" s="450"/>
      <c r="TYY149" s="450"/>
      <c r="TYZ149" s="450"/>
      <c r="TZA149" s="450"/>
      <c r="TZB149" s="450"/>
      <c r="TZC149" s="450"/>
      <c r="TZD149" s="450"/>
      <c r="TZE149" s="450"/>
      <c r="TZF149" s="450"/>
      <c r="TZG149" s="450"/>
      <c r="TZH149" s="450"/>
      <c r="TZI149" s="450"/>
      <c r="TZJ149" s="450"/>
      <c r="TZK149" s="450"/>
      <c r="TZL149" s="450"/>
      <c r="TZM149" s="450"/>
      <c r="TZN149" s="450"/>
      <c r="TZO149" s="450"/>
      <c r="TZP149" s="450"/>
      <c r="TZQ149" s="450"/>
      <c r="TZR149" s="450"/>
      <c r="TZS149" s="450"/>
      <c r="TZT149" s="450"/>
      <c r="TZU149" s="450"/>
      <c r="TZV149" s="450"/>
      <c r="TZW149" s="450"/>
      <c r="TZX149" s="450"/>
      <c r="TZY149" s="450"/>
      <c r="TZZ149" s="450"/>
      <c r="UAA149" s="450"/>
      <c r="UAB149" s="450"/>
      <c r="UAC149" s="450"/>
      <c r="UAD149" s="450"/>
      <c r="UAE149" s="450"/>
      <c r="UAF149" s="450"/>
      <c r="UAG149" s="450"/>
      <c r="UAH149" s="450"/>
      <c r="UAI149" s="450"/>
      <c r="UAJ149" s="450"/>
      <c r="UAK149" s="450"/>
      <c r="UAL149" s="450"/>
      <c r="UAM149" s="450"/>
      <c r="UAN149" s="450"/>
      <c r="UAO149" s="450"/>
      <c r="UAP149" s="450"/>
      <c r="UAQ149" s="450"/>
      <c r="UAR149" s="450"/>
      <c r="UAS149" s="450"/>
      <c r="UAT149" s="450"/>
      <c r="UAU149" s="450"/>
      <c r="UAV149" s="450"/>
      <c r="UAW149" s="450"/>
      <c r="UAX149" s="450"/>
      <c r="UAY149" s="450"/>
      <c r="UAZ149" s="450"/>
      <c r="UBA149" s="450"/>
      <c r="UBB149" s="450"/>
      <c r="UBC149" s="450"/>
      <c r="UBD149" s="450"/>
      <c r="UBE149" s="450"/>
      <c r="UBF149" s="450"/>
      <c r="UBG149" s="450"/>
      <c r="UBH149" s="450"/>
      <c r="UBI149" s="450"/>
      <c r="UBJ149" s="450"/>
      <c r="UBK149" s="450"/>
      <c r="UBL149" s="450"/>
      <c r="UBM149" s="450"/>
      <c r="UBN149" s="450"/>
      <c r="UBO149" s="450"/>
      <c r="UBP149" s="450"/>
      <c r="UBQ149" s="450"/>
      <c r="UBR149" s="450"/>
      <c r="UBS149" s="450"/>
      <c r="UBT149" s="450"/>
      <c r="UBU149" s="450"/>
      <c r="UBV149" s="450"/>
      <c r="UBW149" s="450"/>
      <c r="UBX149" s="450"/>
      <c r="UBY149" s="450"/>
      <c r="UBZ149" s="450"/>
      <c r="UCA149" s="450"/>
      <c r="UCB149" s="450"/>
      <c r="UCC149" s="450"/>
      <c r="UCD149" s="450"/>
      <c r="UCE149" s="450"/>
      <c r="UCF149" s="450"/>
      <c r="UCG149" s="450"/>
      <c r="UCH149" s="450"/>
      <c r="UCI149" s="450"/>
      <c r="UCJ149" s="450"/>
      <c r="UCK149" s="450"/>
      <c r="UCL149" s="450"/>
      <c r="UCM149" s="450"/>
      <c r="UCN149" s="450"/>
      <c r="UCO149" s="450"/>
      <c r="UCP149" s="450"/>
      <c r="UCQ149" s="450"/>
      <c r="UCR149" s="450"/>
      <c r="UCS149" s="450"/>
      <c r="UCT149" s="450"/>
      <c r="UCU149" s="450"/>
      <c r="UCV149" s="450"/>
      <c r="UCW149" s="450"/>
      <c r="UCX149" s="450"/>
      <c r="UCY149" s="450"/>
      <c r="UCZ149" s="450"/>
      <c r="UDA149" s="450"/>
      <c r="UDB149" s="450"/>
      <c r="UDC149" s="450"/>
      <c r="UDD149" s="450"/>
      <c r="UDE149" s="450"/>
      <c r="UDF149" s="450"/>
      <c r="UDG149" s="450"/>
      <c r="UDH149" s="450"/>
      <c r="UDI149" s="450"/>
      <c r="UDJ149" s="450"/>
      <c r="UDK149" s="450"/>
      <c r="UDL149" s="450"/>
      <c r="UDM149" s="450"/>
      <c r="UDN149" s="450"/>
      <c r="UDO149" s="450"/>
      <c r="UDP149" s="450"/>
      <c r="UDQ149" s="450"/>
      <c r="UDR149" s="450"/>
      <c r="UDS149" s="450"/>
      <c r="UDT149" s="450"/>
      <c r="UDU149" s="450"/>
      <c r="UDV149" s="450"/>
      <c r="UDW149" s="450"/>
      <c r="UDX149" s="450"/>
      <c r="UDY149" s="450"/>
      <c r="UDZ149" s="450"/>
      <c r="UEA149" s="450"/>
      <c r="UEB149" s="450"/>
      <c r="UEC149" s="450"/>
      <c r="UED149" s="450"/>
      <c r="UEE149" s="450"/>
      <c r="UEF149" s="450"/>
      <c r="UEG149" s="450"/>
      <c r="UEH149" s="450"/>
      <c r="UEI149" s="450"/>
      <c r="UEJ149" s="450"/>
      <c r="UEK149" s="450"/>
      <c r="UEL149" s="450"/>
      <c r="UEM149" s="450"/>
      <c r="UEN149" s="450"/>
      <c r="UEO149" s="450"/>
      <c r="UEP149" s="450"/>
      <c r="UEQ149" s="450"/>
      <c r="UER149" s="450"/>
      <c r="UES149" s="450"/>
      <c r="UET149" s="450"/>
      <c r="UEU149" s="450"/>
      <c r="UEV149" s="450"/>
      <c r="UEW149" s="450"/>
      <c r="UEX149" s="450"/>
      <c r="UEY149" s="450"/>
      <c r="UEZ149" s="450"/>
      <c r="UFA149" s="450"/>
      <c r="UFB149" s="450"/>
      <c r="UFC149" s="450"/>
      <c r="UFD149" s="450"/>
      <c r="UFE149" s="450"/>
      <c r="UFF149" s="450"/>
      <c r="UFG149" s="450"/>
      <c r="UFH149" s="450"/>
      <c r="UFI149" s="450"/>
      <c r="UFJ149" s="450"/>
      <c r="UFK149" s="450"/>
      <c r="UFL149" s="450"/>
      <c r="UFM149" s="450"/>
      <c r="UFN149" s="450"/>
      <c r="UFO149" s="450"/>
      <c r="UFP149" s="450"/>
      <c r="UFQ149" s="450"/>
      <c r="UFR149" s="450"/>
      <c r="UFS149" s="450"/>
      <c r="UFT149" s="450"/>
      <c r="UFU149" s="450"/>
      <c r="UFV149" s="450"/>
      <c r="UFW149" s="450"/>
      <c r="UFX149" s="450"/>
      <c r="UFY149" s="450"/>
      <c r="UFZ149" s="450"/>
      <c r="UGA149" s="450"/>
      <c r="UGB149" s="450"/>
      <c r="UGC149" s="450"/>
      <c r="UGD149" s="450"/>
      <c r="UGE149" s="450"/>
      <c r="UGF149" s="450"/>
      <c r="UGG149" s="450"/>
      <c r="UGH149" s="450"/>
      <c r="UGI149" s="450"/>
      <c r="UGJ149" s="450"/>
      <c r="UGK149" s="450"/>
      <c r="UGL149" s="450"/>
      <c r="UGM149" s="450"/>
      <c r="UGN149" s="450"/>
      <c r="UGO149" s="450"/>
      <c r="UGP149" s="450"/>
      <c r="UGQ149" s="450"/>
      <c r="UGR149" s="450"/>
      <c r="UGS149" s="450"/>
      <c r="UGT149" s="450"/>
      <c r="UGU149" s="450"/>
      <c r="UGV149" s="450"/>
      <c r="UGW149" s="450"/>
      <c r="UGX149" s="450"/>
      <c r="UGY149" s="450"/>
      <c r="UGZ149" s="450"/>
      <c r="UHA149" s="450"/>
      <c r="UHB149" s="450"/>
      <c r="UHC149" s="450"/>
      <c r="UHD149" s="450"/>
      <c r="UHE149" s="450"/>
      <c r="UHF149" s="450"/>
      <c r="UHG149" s="450"/>
      <c r="UHH149" s="450"/>
      <c r="UHI149" s="450"/>
      <c r="UHJ149" s="450"/>
      <c r="UHK149" s="450"/>
      <c r="UHL149" s="450"/>
      <c r="UHM149" s="450"/>
      <c r="UHN149" s="450"/>
      <c r="UHO149" s="450"/>
      <c r="UHP149" s="450"/>
      <c r="UHQ149" s="450"/>
      <c r="UHR149" s="450"/>
      <c r="UHS149" s="450"/>
      <c r="UHT149" s="450"/>
      <c r="UHU149" s="450"/>
      <c r="UHV149" s="450"/>
      <c r="UHW149" s="450"/>
      <c r="UHX149" s="450"/>
      <c r="UHY149" s="450"/>
      <c r="UHZ149" s="450"/>
      <c r="UIA149" s="450"/>
      <c r="UIB149" s="450"/>
      <c r="UIC149" s="450"/>
      <c r="UID149" s="450"/>
      <c r="UIE149" s="450"/>
      <c r="UIF149" s="450"/>
      <c r="UIG149" s="450"/>
      <c r="UIH149" s="450"/>
      <c r="UII149" s="450"/>
      <c r="UIJ149" s="450"/>
      <c r="UIK149" s="450"/>
      <c r="UIL149" s="450"/>
      <c r="UIM149" s="450"/>
      <c r="UIN149" s="450"/>
      <c r="UIO149" s="450"/>
      <c r="UIP149" s="450"/>
      <c r="UIQ149" s="450"/>
      <c r="UIR149" s="450"/>
      <c r="UIS149" s="450"/>
      <c r="UIT149" s="450"/>
      <c r="UIU149" s="450"/>
      <c r="UIV149" s="450"/>
      <c r="UIW149" s="450"/>
      <c r="UIX149" s="450"/>
      <c r="UIY149" s="450"/>
      <c r="UIZ149" s="450"/>
      <c r="UJA149" s="450"/>
      <c r="UJB149" s="450"/>
      <c r="UJC149" s="450"/>
      <c r="UJD149" s="450"/>
      <c r="UJE149" s="450"/>
      <c r="UJF149" s="450"/>
      <c r="UJG149" s="450"/>
      <c r="UJH149" s="450"/>
      <c r="UJI149" s="450"/>
      <c r="UJJ149" s="450"/>
      <c r="UJK149" s="450"/>
      <c r="UJL149" s="450"/>
      <c r="UJM149" s="450"/>
      <c r="UJN149" s="450"/>
      <c r="UJO149" s="450"/>
      <c r="UJP149" s="450"/>
      <c r="UJQ149" s="450"/>
      <c r="UJR149" s="450"/>
      <c r="UJS149" s="450"/>
      <c r="UJT149" s="450"/>
      <c r="UJU149" s="450"/>
      <c r="UJV149" s="450"/>
      <c r="UJW149" s="450"/>
      <c r="UJX149" s="450"/>
      <c r="UJY149" s="450"/>
      <c r="UJZ149" s="450"/>
      <c r="UKA149" s="450"/>
      <c r="UKB149" s="450"/>
      <c r="UKC149" s="450"/>
      <c r="UKD149" s="450"/>
      <c r="UKE149" s="450"/>
      <c r="UKF149" s="450"/>
      <c r="UKG149" s="450"/>
      <c r="UKH149" s="450"/>
      <c r="UKI149" s="450"/>
      <c r="UKJ149" s="450"/>
      <c r="UKK149" s="450"/>
      <c r="UKL149" s="450"/>
      <c r="UKM149" s="450"/>
      <c r="UKN149" s="450"/>
      <c r="UKO149" s="450"/>
      <c r="UKP149" s="450"/>
      <c r="UKQ149" s="450"/>
      <c r="UKR149" s="450"/>
      <c r="UKS149" s="450"/>
      <c r="UKT149" s="450"/>
      <c r="UKU149" s="450"/>
      <c r="UKV149" s="450"/>
      <c r="UKW149" s="450"/>
      <c r="UKX149" s="450"/>
      <c r="UKY149" s="450"/>
      <c r="UKZ149" s="450"/>
      <c r="ULA149" s="450"/>
      <c r="ULB149" s="450"/>
      <c r="ULC149" s="450"/>
      <c r="ULD149" s="450"/>
      <c r="ULE149" s="450"/>
      <c r="ULF149" s="450"/>
      <c r="ULG149" s="450"/>
      <c r="ULH149" s="450"/>
      <c r="ULI149" s="450"/>
      <c r="ULJ149" s="450"/>
      <c r="ULK149" s="450"/>
      <c r="ULL149" s="450"/>
      <c r="ULM149" s="450"/>
      <c r="ULN149" s="450"/>
      <c r="ULO149" s="450"/>
      <c r="ULP149" s="450"/>
      <c r="ULQ149" s="450"/>
      <c r="ULR149" s="450"/>
      <c r="ULS149" s="450"/>
      <c r="ULT149" s="450"/>
      <c r="ULU149" s="450"/>
      <c r="ULV149" s="450"/>
      <c r="ULW149" s="450"/>
      <c r="ULX149" s="450"/>
      <c r="ULY149" s="450"/>
      <c r="ULZ149" s="450"/>
      <c r="UMA149" s="450"/>
      <c r="UMB149" s="450"/>
      <c r="UMC149" s="450"/>
      <c r="UMD149" s="450"/>
      <c r="UME149" s="450"/>
      <c r="UMF149" s="450"/>
      <c r="UMG149" s="450"/>
      <c r="UMH149" s="450"/>
      <c r="UMI149" s="450"/>
      <c r="UMJ149" s="450"/>
      <c r="UMK149" s="450"/>
      <c r="UML149" s="450"/>
      <c r="UMM149" s="450"/>
      <c r="UMN149" s="450"/>
      <c r="UMO149" s="450"/>
      <c r="UMP149" s="450"/>
      <c r="UMQ149" s="450"/>
      <c r="UMR149" s="450"/>
      <c r="UMS149" s="450"/>
      <c r="UMT149" s="450"/>
      <c r="UMU149" s="450"/>
      <c r="UMV149" s="450"/>
      <c r="UMW149" s="450"/>
      <c r="UMX149" s="450"/>
      <c r="UMY149" s="450"/>
      <c r="UMZ149" s="450"/>
      <c r="UNA149" s="450"/>
      <c r="UNB149" s="450"/>
      <c r="UNC149" s="450"/>
      <c r="UND149" s="450"/>
      <c r="UNE149" s="450"/>
      <c r="UNF149" s="450"/>
      <c r="UNG149" s="450"/>
      <c r="UNH149" s="450"/>
      <c r="UNI149" s="450"/>
      <c r="UNJ149" s="450"/>
      <c r="UNK149" s="450"/>
      <c r="UNL149" s="450"/>
      <c r="UNM149" s="450"/>
      <c r="UNN149" s="450"/>
      <c r="UNO149" s="450"/>
      <c r="UNP149" s="450"/>
      <c r="UNQ149" s="450"/>
      <c r="UNR149" s="450"/>
      <c r="UNS149" s="450"/>
      <c r="UNT149" s="450"/>
      <c r="UNU149" s="450"/>
      <c r="UNV149" s="450"/>
      <c r="UNW149" s="450"/>
      <c r="UNX149" s="450"/>
      <c r="UNY149" s="450"/>
      <c r="UNZ149" s="450"/>
      <c r="UOA149" s="450"/>
      <c r="UOB149" s="450"/>
      <c r="UOC149" s="450"/>
      <c r="UOD149" s="450"/>
      <c r="UOE149" s="450"/>
      <c r="UOF149" s="450"/>
      <c r="UOG149" s="450"/>
      <c r="UOH149" s="450"/>
      <c r="UOI149" s="450"/>
      <c r="UOJ149" s="450"/>
      <c r="UOK149" s="450"/>
      <c r="UOL149" s="450"/>
      <c r="UOM149" s="450"/>
      <c r="UON149" s="450"/>
      <c r="UOO149" s="450"/>
      <c r="UOP149" s="450"/>
      <c r="UOQ149" s="450"/>
      <c r="UOR149" s="450"/>
      <c r="UOS149" s="450"/>
      <c r="UOT149" s="450"/>
      <c r="UOU149" s="450"/>
      <c r="UOV149" s="450"/>
      <c r="UOW149" s="450"/>
      <c r="UOX149" s="450"/>
      <c r="UOY149" s="450"/>
      <c r="UOZ149" s="450"/>
      <c r="UPA149" s="450"/>
      <c r="UPB149" s="450"/>
      <c r="UPC149" s="450"/>
      <c r="UPD149" s="450"/>
      <c r="UPE149" s="450"/>
      <c r="UPF149" s="450"/>
      <c r="UPG149" s="450"/>
      <c r="UPH149" s="450"/>
      <c r="UPI149" s="450"/>
      <c r="UPJ149" s="450"/>
      <c r="UPK149" s="450"/>
      <c r="UPL149" s="450"/>
      <c r="UPM149" s="450"/>
      <c r="UPN149" s="450"/>
      <c r="UPO149" s="450"/>
      <c r="UPP149" s="450"/>
      <c r="UPQ149" s="450"/>
      <c r="UPR149" s="450"/>
      <c r="UPS149" s="450"/>
      <c r="UPT149" s="450"/>
      <c r="UPU149" s="450"/>
      <c r="UPV149" s="450"/>
      <c r="UPW149" s="450"/>
      <c r="UPX149" s="450"/>
      <c r="UPY149" s="450"/>
      <c r="UPZ149" s="450"/>
      <c r="UQA149" s="450"/>
      <c r="UQB149" s="450"/>
      <c r="UQC149" s="450"/>
      <c r="UQD149" s="450"/>
      <c r="UQE149" s="450"/>
      <c r="UQF149" s="450"/>
      <c r="UQG149" s="450"/>
      <c r="UQH149" s="450"/>
      <c r="UQI149" s="450"/>
      <c r="UQJ149" s="450"/>
      <c r="UQK149" s="450"/>
      <c r="UQL149" s="450"/>
      <c r="UQM149" s="450"/>
      <c r="UQN149" s="450"/>
      <c r="UQO149" s="450"/>
      <c r="UQP149" s="450"/>
      <c r="UQQ149" s="450"/>
      <c r="UQR149" s="450"/>
      <c r="UQS149" s="450"/>
      <c r="UQT149" s="450"/>
      <c r="UQU149" s="450"/>
      <c r="UQV149" s="450"/>
      <c r="UQW149" s="450"/>
      <c r="UQX149" s="450"/>
      <c r="UQY149" s="450"/>
      <c r="UQZ149" s="450"/>
      <c r="URA149" s="450"/>
      <c r="URB149" s="450"/>
      <c r="URC149" s="450"/>
      <c r="URD149" s="450"/>
      <c r="URE149" s="450"/>
      <c r="URF149" s="450"/>
      <c r="URG149" s="450"/>
      <c r="URH149" s="450"/>
      <c r="URI149" s="450"/>
      <c r="URJ149" s="450"/>
      <c r="URK149" s="450"/>
      <c r="URL149" s="450"/>
      <c r="URM149" s="450"/>
      <c r="URN149" s="450"/>
      <c r="URO149" s="450"/>
      <c r="URP149" s="450"/>
      <c r="URQ149" s="450"/>
      <c r="URR149" s="450"/>
      <c r="URS149" s="450"/>
      <c r="URT149" s="450"/>
      <c r="URU149" s="450"/>
      <c r="URV149" s="450"/>
      <c r="URW149" s="450"/>
      <c r="URX149" s="450"/>
      <c r="URY149" s="450"/>
      <c r="URZ149" s="450"/>
      <c r="USA149" s="450"/>
      <c r="USB149" s="450"/>
      <c r="USC149" s="450"/>
      <c r="USD149" s="450"/>
      <c r="USE149" s="450"/>
      <c r="USF149" s="450"/>
      <c r="USG149" s="450"/>
      <c r="USH149" s="450"/>
      <c r="USI149" s="450"/>
      <c r="USJ149" s="450"/>
      <c r="USK149" s="450"/>
      <c r="USL149" s="450"/>
      <c r="USM149" s="450"/>
      <c r="USN149" s="450"/>
      <c r="USO149" s="450"/>
      <c r="USP149" s="450"/>
      <c r="USQ149" s="450"/>
      <c r="USR149" s="450"/>
      <c r="USS149" s="450"/>
      <c r="UST149" s="450"/>
      <c r="USU149" s="450"/>
      <c r="USV149" s="450"/>
      <c r="USW149" s="450"/>
      <c r="USX149" s="450"/>
      <c r="USY149" s="450"/>
      <c r="USZ149" s="450"/>
      <c r="UTA149" s="450"/>
      <c r="UTB149" s="450"/>
      <c r="UTC149" s="450"/>
      <c r="UTD149" s="450"/>
      <c r="UTE149" s="450"/>
      <c r="UTF149" s="450"/>
      <c r="UTG149" s="450"/>
      <c r="UTH149" s="450"/>
      <c r="UTI149" s="450"/>
      <c r="UTJ149" s="450"/>
      <c r="UTK149" s="450"/>
      <c r="UTL149" s="450"/>
      <c r="UTM149" s="450"/>
      <c r="UTN149" s="450"/>
      <c r="UTO149" s="450"/>
      <c r="UTP149" s="450"/>
      <c r="UTQ149" s="450"/>
      <c r="UTR149" s="450"/>
      <c r="UTS149" s="450"/>
      <c r="UTT149" s="450"/>
      <c r="UTU149" s="450"/>
      <c r="UTV149" s="450"/>
      <c r="UTW149" s="450"/>
      <c r="UTX149" s="450"/>
      <c r="UTY149" s="450"/>
      <c r="UTZ149" s="450"/>
      <c r="UUA149" s="450"/>
      <c r="UUB149" s="450"/>
      <c r="UUC149" s="450"/>
      <c r="UUD149" s="450"/>
      <c r="UUE149" s="450"/>
      <c r="UUF149" s="450"/>
      <c r="UUG149" s="450"/>
      <c r="UUH149" s="450"/>
      <c r="UUI149" s="450"/>
      <c r="UUJ149" s="450"/>
      <c r="UUK149" s="450"/>
      <c r="UUL149" s="450"/>
      <c r="UUM149" s="450"/>
      <c r="UUN149" s="450"/>
      <c r="UUO149" s="450"/>
      <c r="UUP149" s="450"/>
      <c r="UUQ149" s="450"/>
      <c r="UUR149" s="450"/>
      <c r="UUS149" s="450"/>
      <c r="UUT149" s="450"/>
      <c r="UUU149" s="450"/>
      <c r="UUV149" s="450"/>
      <c r="UUW149" s="450"/>
      <c r="UUX149" s="450"/>
      <c r="UUY149" s="450"/>
      <c r="UUZ149" s="450"/>
      <c r="UVA149" s="450"/>
      <c r="UVB149" s="450"/>
      <c r="UVC149" s="450"/>
      <c r="UVD149" s="450"/>
      <c r="UVE149" s="450"/>
      <c r="UVF149" s="450"/>
      <c r="UVG149" s="450"/>
      <c r="UVH149" s="450"/>
      <c r="UVI149" s="450"/>
      <c r="UVJ149" s="450"/>
      <c r="UVK149" s="450"/>
      <c r="UVL149" s="450"/>
      <c r="UVM149" s="450"/>
      <c r="UVN149" s="450"/>
      <c r="UVO149" s="450"/>
      <c r="UVP149" s="450"/>
      <c r="UVQ149" s="450"/>
      <c r="UVR149" s="450"/>
      <c r="UVS149" s="450"/>
      <c r="UVT149" s="450"/>
      <c r="UVU149" s="450"/>
      <c r="UVV149" s="450"/>
      <c r="UVW149" s="450"/>
      <c r="UVX149" s="450"/>
      <c r="UVY149" s="450"/>
      <c r="UVZ149" s="450"/>
      <c r="UWA149" s="450"/>
      <c r="UWB149" s="450"/>
      <c r="UWC149" s="450"/>
      <c r="UWD149" s="450"/>
      <c r="UWE149" s="450"/>
      <c r="UWF149" s="450"/>
      <c r="UWG149" s="450"/>
      <c r="UWH149" s="450"/>
      <c r="UWI149" s="450"/>
      <c r="UWJ149" s="450"/>
      <c r="UWK149" s="450"/>
      <c r="UWL149" s="450"/>
      <c r="UWM149" s="450"/>
      <c r="UWN149" s="450"/>
      <c r="UWO149" s="450"/>
      <c r="UWP149" s="450"/>
      <c r="UWQ149" s="450"/>
      <c r="UWR149" s="450"/>
      <c r="UWS149" s="450"/>
      <c r="UWT149" s="450"/>
      <c r="UWU149" s="450"/>
      <c r="UWV149" s="450"/>
      <c r="UWW149" s="450"/>
      <c r="UWX149" s="450"/>
      <c r="UWY149" s="450"/>
      <c r="UWZ149" s="450"/>
      <c r="UXA149" s="450"/>
      <c r="UXB149" s="450"/>
      <c r="UXC149" s="450"/>
      <c r="UXD149" s="450"/>
      <c r="UXE149" s="450"/>
      <c r="UXF149" s="450"/>
      <c r="UXG149" s="450"/>
      <c r="UXH149" s="450"/>
      <c r="UXI149" s="450"/>
      <c r="UXJ149" s="450"/>
      <c r="UXK149" s="450"/>
      <c r="UXL149" s="450"/>
      <c r="UXM149" s="450"/>
      <c r="UXN149" s="450"/>
      <c r="UXO149" s="450"/>
      <c r="UXP149" s="450"/>
      <c r="UXQ149" s="450"/>
      <c r="UXR149" s="450"/>
      <c r="UXS149" s="450"/>
      <c r="UXT149" s="450"/>
      <c r="UXU149" s="450"/>
      <c r="UXV149" s="450"/>
      <c r="UXW149" s="450"/>
      <c r="UXX149" s="450"/>
      <c r="UXY149" s="450"/>
      <c r="UXZ149" s="450"/>
      <c r="UYA149" s="450"/>
      <c r="UYB149" s="450"/>
      <c r="UYC149" s="450"/>
      <c r="UYD149" s="450"/>
      <c r="UYE149" s="450"/>
      <c r="UYF149" s="450"/>
      <c r="UYG149" s="450"/>
      <c r="UYH149" s="450"/>
      <c r="UYI149" s="450"/>
      <c r="UYJ149" s="450"/>
      <c r="UYK149" s="450"/>
      <c r="UYL149" s="450"/>
      <c r="UYM149" s="450"/>
      <c r="UYN149" s="450"/>
      <c r="UYO149" s="450"/>
      <c r="UYP149" s="450"/>
      <c r="UYQ149" s="450"/>
      <c r="UYR149" s="450"/>
      <c r="UYS149" s="450"/>
      <c r="UYT149" s="450"/>
      <c r="UYU149" s="450"/>
      <c r="UYV149" s="450"/>
      <c r="UYW149" s="450"/>
      <c r="UYX149" s="450"/>
      <c r="UYY149" s="450"/>
      <c r="UYZ149" s="450"/>
      <c r="UZA149" s="450"/>
      <c r="UZB149" s="450"/>
      <c r="UZC149" s="450"/>
      <c r="UZD149" s="450"/>
      <c r="UZE149" s="450"/>
      <c r="UZF149" s="450"/>
      <c r="UZG149" s="450"/>
      <c r="UZH149" s="450"/>
      <c r="UZI149" s="450"/>
      <c r="UZJ149" s="450"/>
      <c r="UZK149" s="450"/>
      <c r="UZL149" s="450"/>
      <c r="UZM149" s="450"/>
      <c r="UZN149" s="450"/>
      <c r="UZO149" s="450"/>
      <c r="UZP149" s="450"/>
      <c r="UZQ149" s="450"/>
      <c r="UZR149" s="450"/>
      <c r="UZS149" s="450"/>
      <c r="UZT149" s="450"/>
      <c r="UZU149" s="450"/>
      <c r="UZV149" s="450"/>
      <c r="UZW149" s="450"/>
      <c r="UZX149" s="450"/>
      <c r="UZY149" s="450"/>
      <c r="UZZ149" s="450"/>
      <c r="VAA149" s="450"/>
      <c r="VAB149" s="450"/>
      <c r="VAC149" s="450"/>
      <c r="VAD149" s="450"/>
      <c r="VAE149" s="450"/>
      <c r="VAF149" s="450"/>
      <c r="VAG149" s="450"/>
      <c r="VAH149" s="450"/>
      <c r="VAI149" s="450"/>
      <c r="VAJ149" s="450"/>
      <c r="VAK149" s="450"/>
      <c r="VAL149" s="450"/>
      <c r="VAM149" s="450"/>
      <c r="VAN149" s="450"/>
      <c r="VAO149" s="450"/>
      <c r="VAP149" s="450"/>
      <c r="VAQ149" s="450"/>
      <c r="VAR149" s="450"/>
      <c r="VAS149" s="450"/>
      <c r="VAT149" s="450"/>
      <c r="VAU149" s="450"/>
      <c r="VAV149" s="450"/>
      <c r="VAW149" s="450"/>
      <c r="VAX149" s="450"/>
      <c r="VAY149" s="450"/>
      <c r="VAZ149" s="450"/>
      <c r="VBA149" s="450"/>
      <c r="VBB149" s="450"/>
      <c r="VBC149" s="450"/>
      <c r="VBD149" s="450"/>
      <c r="VBE149" s="450"/>
      <c r="VBF149" s="450"/>
      <c r="VBG149" s="450"/>
      <c r="VBH149" s="450"/>
      <c r="VBI149" s="450"/>
      <c r="VBJ149" s="450"/>
      <c r="VBK149" s="450"/>
      <c r="VBL149" s="450"/>
      <c r="VBM149" s="450"/>
      <c r="VBN149" s="450"/>
      <c r="VBO149" s="450"/>
      <c r="VBP149" s="450"/>
      <c r="VBQ149" s="450"/>
      <c r="VBR149" s="450"/>
      <c r="VBS149" s="450"/>
      <c r="VBT149" s="450"/>
      <c r="VBU149" s="450"/>
      <c r="VBV149" s="450"/>
      <c r="VBW149" s="450"/>
      <c r="VBX149" s="450"/>
      <c r="VBY149" s="450"/>
      <c r="VBZ149" s="450"/>
      <c r="VCA149" s="450"/>
      <c r="VCB149" s="450"/>
      <c r="VCC149" s="450"/>
      <c r="VCD149" s="450"/>
      <c r="VCE149" s="450"/>
      <c r="VCF149" s="450"/>
      <c r="VCG149" s="450"/>
      <c r="VCH149" s="450"/>
      <c r="VCI149" s="450"/>
      <c r="VCJ149" s="450"/>
      <c r="VCK149" s="450"/>
      <c r="VCL149" s="450"/>
      <c r="VCM149" s="450"/>
      <c r="VCN149" s="450"/>
      <c r="VCO149" s="450"/>
      <c r="VCP149" s="450"/>
      <c r="VCQ149" s="450"/>
      <c r="VCR149" s="450"/>
      <c r="VCS149" s="450"/>
      <c r="VCT149" s="450"/>
      <c r="VCU149" s="450"/>
      <c r="VCV149" s="450"/>
      <c r="VCW149" s="450"/>
      <c r="VCX149" s="450"/>
      <c r="VCY149" s="450"/>
      <c r="VCZ149" s="450"/>
      <c r="VDA149" s="450"/>
      <c r="VDB149" s="450"/>
      <c r="VDC149" s="450"/>
      <c r="VDD149" s="450"/>
      <c r="VDE149" s="450"/>
      <c r="VDF149" s="450"/>
      <c r="VDG149" s="450"/>
      <c r="VDH149" s="450"/>
      <c r="VDI149" s="450"/>
      <c r="VDJ149" s="450"/>
      <c r="VDK149" s="450"/>
      <c r="VDL149" s="450"/>
      <c r="VDM149" s="450"/>
      <c r="VDN149" s="450"/>
      <c r="VDO149" s="450"/>
      <c r="VDP149" s="450"/>
      <c r="VDQ149" s="450"/>
      <c r="VDR149" s="450"/>
      <c r="VDS149" s="450"/>
      <c r="VDT149" s="450"/>
      <c r="VDU149" s="450"/>
      <c r="VDV149" s="450"/>
      <c r="VDW149" s="450"/>
      <c r="VDX149" s="450"/>
      <c r="VDY149" s="450"/>
      <c r="VDZ149" s="450"/>
      <c r="VEA149" s="450"/>
      <c r="VEB149" s="450"/>
      <c r="VEC149" s="450"/>
      <c r="VED149" s="450"/>
      <c r="VEE149" s="450"/>
      <c r="VEF149" s="450"/>
      <c r="VEG149" s="450"/>
      <c r="VEH149" s="450"/>
      <c r="VEI149" s="450"/>
      <c r="VEJ149" s="450"/>
      <c r="VEK149" s="450"/>
      <c r="VEL149" s="450"/>
      <c r="VEM149" s="450"/>
      <c r="VEN149" s="450"/>
      <c r="VEO149" s="450"/>
      <c r="VEP149" s="450"/>
      <c r="VEQ149" s="450"/>
      <c r="VER149" s="450"/>
      <c r="VES149" s="450"/>
      <c r="VET149" s="450"/>
      <c r="VEU149" s="450"/>
      <c r="VEV149" s="450"/>
      <c r="VEW149" s="450"/>
      <c r="VEX149" s="450"/>
      <c r="VEY149" s="450"/>
      <c r="VEZ149" s="450"/>
      <c r="VFA149" s="450"/>
      <c r="VFB149" s="450"/>
      <c r="VFC149" s="450"/>
      <c r="VFD149" s="450"/>
      <c r="VFE149" s="450"/>
      <c r="VFF149" s="450"/>
      <c r="VFG149" s="450"/>
      <c r="VFH149" s="450"/>
      <c r="VFI149" s="450"/>
      <c r="VFJ149" s="450"/>
      <c r="VFK149" s="450"/>
      <c r="VFL149" s="450"/>
      <c r="VFM149" s="450"/>
      <c r="VFN149" s="450"/>
      <c r="VFO149" s="450"/>
      <c r="VFP149" s="450"/>
      <c r="VFQ149" s="450"/>
      <c r="VFR149" s="450"/>
      <c r="VFS149" s="450"/>
      <c r="VFT149" s="450"/>
      <c r="VFU149" s="450"/>
      <c r="VFV149" s="450"/>
      <c r="VFW149" s="450"/>
      <c r="VFX149" s="450"/>
      <c r="VFY149" s="450"/>
      <c r="VFZ149" s="450"/>
      <c r="VGA149" s="450"/>
      <c r="VGB149" s="450"/>
      <c r="VGC149" s="450"/>
      <c r="VGD149" s="450"/>
      <c r="VGE149" s="450"/>
      <c r="VGF149" s="450"/>
      <c r="VGG149" s="450"/>
      <c r="VGH149" s="450"/>
      <c r="VGI149" s="450"/>
      <c r="VGJ149" s="450"/>
      <c r="VGK149" s="450"/>
      <c r="VGL149" s="450"/>
      <c r="VGM149" s="450"/>
      <c r="VGN149" s="450"/>
      <c r="VGO149" s="450"/>
      <c r="VGP149" s="450"/>
      <c r="VGQ149" s="450"/>
      <c r="VGR149" s="450"/>
      <c r="VGS149" s="450"/>
      <c r="VGT149" s="450"/>
      <c r="VGU149" s="450"/>
      <c r="VGV149" s="450"/>
      <c r="VGW149" s="450"/>
      <c r="VGX149" s="450"/>
      <c r="VGY149" s="450"/>
      <c r="VGZ149" s="450"/>
      <c r="VHA149" s="450"/>
      <c r="VHB149" s="450"/>
      <c r="VHC149" s="450"/>
      <c r="VHD149" s="450"/>
      <c r="VHE149" s="450"/>
      <c r="VHF149" s="450"/>
      <c r="VHG149" s="450"/>
      <c r="VHH149" s="450"/>
      <c r="VHI149" s="450"/>
      <c r="VHJ149" s="450"/>
      <c r="VHK149" s="450"/>
      <c r="VHL149" s="450"/>
      <c r="VHM149" s="450"/>
      <c r="VHN149" s="450"/>
      <c r="VHO149" s="450"/>
      <c r="VHP149" s="450"/>
      <c r="VHQ149" s="450"/>
      <c r="VHR149" s="450"/>
      <c r="VHS149" s="450"/>
      <c r="VHT149" s="450"/>
      <c r="VHU149" s="450"/>
      <c r="VHV149" s="450"/>
      <c r="VHW149" s="450"/>
      <c r="VHX149" s="450"/>
      <c r="VHY149" s="450"/>
      <c r="VHZ149" s="450"/>
      <c r="VIA149" s="450"/>
      <c r="VIB149" s="450"/>
      <c r="VIC149" s="450"/>
      <c r="VID149" s="450"/>
      <c r="VIE149" s="450"/>
      <c r="VIF149" s="450"/>
      <c r="VIG149" s="450"/>
      <c r="VIH149" s="450"/>
      <c r="VII149" s="450"/>
      <c r="VIJ149" s="450"/>
      <c r="VIK149" s="450"/>
      <c r="VIL149" s="450"/>
      <c r="VIM149" s="450"/>
      <c r="VIN149" s="450"/>
      <c r="VIO149" s="450"/>
      <c r="VIP149" s="450"/>
      <c r="VIQ149" s="450"/>
      <c r="VIR149" s="450"/>
      <c r="VIS149" s="450"/>
      <c r="VIT149" s="450"/>
      <c r="VIU149" s="450"/>
      <c r="VIV149" s="450"/>
      <c r="VIW149" s="450"/>
      <c r="VIX149" s="450"/>
      <c r="VIY149" s="450"/>
      <c r="VIZ149" s="450"/>
      <c r="VJA149" s="450"/>
      <c r="VJB149" s="450"/>
      <c r="VJC149" s="450"/>
      <c r="VJD149" s="450"/>
      <c r="VJE149" s="450"/>
      <c r="VJF149" s="450"/>
      <c r="VJG149" s="450"/>
      <c r="VJH149" s="450"/>
      <c r="VJI149" s="450"/>
      <c r="VJJ149" s="450"/>
      <c r="VJK149" s="450"/>
      <c r="VJL149" s="450"/>
      <c r="VJM149" s="450"/>
      <c r="VJN149" s="450"/>
      <c r="VJO149" s="450"/>
      <c r="VJP149" s="450"/>
      <c r="VJQ149" s="450"/>
      <c r="VJR149" s="450"/>
      <c r="VJS149" s="450"/>
      <c r="VJT149" s="450"/>
      <c r="VJU149" s="450"/>
      <c r="VJV149" s="450"/>
      <c r="VJW149" s="450"/>
      <c r="VJX149" s="450"/>
      <c r="VJY149" s="450"/>
      <c r="VJZ149" s="450"/>
      <c r="VKA149" s="450"/>
      <c r="VKB149" s="450"/>
      <c r="VKC149" s="450"/>
      <c r="VKD149" s="450"/>
      <c r="VKE149" s="450"/>
      <c r="VKF149" s="450"/>
      <c r="VKG149" s="450"/>
      <c r="VKH149" s="450"/>
      <c r="VKI149" s="450"/>
      <c r="VKJ149" s="450"/>
      <c r="VKK149" s="450"/>
      <c r="VKL149" s="450"/>
      <c r="VKM149" s="450"/>
      <c r="VKN149" s="450"/>
      <c r="VKO149" s="450"/>
      <c r="VKP149" s="450"/>
      <c r="VKQ149" s="450"/>
      <c r="VKR149" s="450"/>
      <c r="VKS149" s="450"/>
      <c r="VKT149" s="450"/>
      <c r="VKU149" s="450"/>
      <c r="VKV149" s="450"/>
      <c r="VKW149" s="450"/>
      <c r="VKX149" s="450"/>
      <c r="VKY149" s="450"/>
      <c r="VKZ149" s="450"/>
      <c r="VLA149" s="450"/>
      <c r="VLB149" s="450"/>
      <c r="VLC149" s="450"/>
      <c r="VLD149" s="450"/>
      <c r="VLE149" s="450"/>
      <c r="VLF149" s="450"/>
      <c r="VLG149" s="450"/>
      <c r="VLH149" s="450"/>
      <c r="VLI149" s="450"/>
      <c r="VLJ149" s="450"/>
      <c r="VLK149" s="450"/>
      <c r="VLL149" s="450"/>
      <c r="VLM149" s="450"/>
      <c r="VLN149" s="450"/>
      <c r="VLO149" s="450"/>
      <c r="VLP149" s="450"/>
      <c r="VLQ149" s="450"/>
      <c r="VLR149" s="450"/>
      <c r="VLS149" s="450"/>
      <c r="VLT149" s="450"/>
      <c r="VLU149" s="450"/>
      <c r="VLV149" s="450"/>
      <c r="VLW149" s="450"/>
      <c r="VLX149" s="450"/>
      <c r="VLY149" s="450"/>
      <c r="VLZ149" s="450"/>
      <c r="VMA149" s="450"/>
      <c r="VMB149" s="450"/>
      <c r="VMC149" s="450"/>
      <c r="VMD149" s="450"/>
      <c r="VME149" s="450"/>
      <c r="VMF149" s="450"/>
      <c r="VMG149" s="450"/>
      <c r="VMH149" s="450"/>
      <c r="VMI149" s="450"/>
      <c r="VMJ149" s="450"/>
      <c r="VMK149" s="450"/>
      <c r="VML149" s="450"/>
      <c r="VMM149" s="450"/>
      <c r="VMN149" s="450"/>
      <c r="VMO149" s="450"/>
      <c r="VMP149" s="450"/>
      <c r="VMQ149" s="450"/>
      <c r="VMR149" s="450"/>
      <c r="VMS149" s="450"/>
      <c r="VMT149" s="450"/>
      <c r="VMU149" s="450"/>
      <c r="VMV149" s="450"/>
      <c r="VMW149" s="450"/>
      <c r="VMX149" s="450"/>
      <c r="VMY149" s="450"/>
      <c r="VMZ149" s="450"/>
      <c r="VNA149" s="450"/>
      <c r="VNB149" s="450"/>
      <c r="VNC149" s="450"/>
      <c r="VND149" s="450"/>
      <c r="VNE149" s="450"/>
      <c r="VNF149" s="450"/>
      <c r="VNG149" s="450"/>
      <c r="VNH149" s="450"/>
      <c r="VNI149" s="450"/>
      <c r="VNJ149" s="450"/>
      <c r="VNK149" s="450"/>
      <c r="VNL149" s="450"/>
      <c r="VNM149" s="450"/>
      <c r="VNN149" s="450"/>
      <c r="VNO149" s="450"/>
      <c r="VNP149" s="450"/>
      <c r="VNQ149" s="450"/>
      <c r="VNR149" s="450"/>
      <c r="VNS149" s="450"/>
      <c r="VNT149" s="450"/>
      <c r="VNU149" s="450"/>
      <c r="VNV149" s="450"/>
      <c r="VNW149" s="450"/>
      <c r="VNX149" s="450"/>
      <c r="VNY149" s="450"/>
      <c r="VNZ149" s="450"/>
      <c r="VOA149" s="450"/>
      <c r="VOB149" s="450"/>
      <c r="VOC149" s="450"/>
      <c r="VOD149" s="450"/>
      <c r="VOE149" s="450"/>
      <c r="VOF149" s="450"/>
      <c r="VOG149" s="450"/>
      <c r="VOH149" s="450"/>
      <c r="VOI149" s="450"/>
      <c r="VOJ149" s="450"/>
      <c r="VOK149" s="450"/>
      <c r="VOL149" s="450"/>
      <c r="VOM149" s="450"/>
      <c r="VON149" s="450"/>
      <c r="VOO149" s="450"/>
      <c r="VOP149" s="450"/>
      <c r="VOQ149" s="450"/>
      <c r="VOR149" s="450"/>
      <c r="VOS149" s="450"/>
      <c r="VOT149" s="450"/>
      <c r="VOU149" s="450"/>
      <c r="VOV149" s="450"/>
      <c r="VOW149" s="450"/>
      <c r="VOX149" s="450"/>
      <c r="VOY149" s="450"/>
      <c r="VOZ149" s="450"/>
      <c r="VPA149" s="450"/>
      <c r="VPB149" s="450"/>
      <c r="VPC149" s="450"/>
      <c r="VPD149" s="450"/>
      <c r="VPE149" s="450"/>
      <c r="VPF149" s="450"/>
      <c r="VPG149" s="450"/>
      <c r="VPH149" s="450"/>
      <c r="VPI149" s="450"/>
      <c r="VPJ149" s="450"/>
      <c r="VPK149" s="450"/>
      <c r="VPL149" s="450"/>
      <c r="VPM149" s="450"/>
      <c r="VPN149" s="450"/>
      <c r="VPO149" s="450"/>
      <c r="VPP149" s="450"/>
      <c r="VPQ149" s="450"/>
      <c r="VPR149" s="450"/>
      <c r="VPS149" s="450"/>
      <c r="VPT149" s="450"/>
      <c r="VPU149" s="450"/>
      <c r="VPV149" s="450"/>
      <c r="VPW149" s="450"/>
      <c r="VPX149" s="450"/>
      <c r="VPY149" s="450"/>
      <c r="VPZ149" s="450"/>
      <c r="VQA149" s="450"/>
      <c r="VQB149" s="450"/>
      <c r="VQC149" s="450"/>
      <c r="VQD149" s="450"/>
      <c r="VQE149" s="450"/>
      <c r="VQF149" s="450"/>
      <c r="VQG149" s="450"/>
      <c r="VQH149" s="450"/>
      <c r="VQI149" s="450"/>
      <c r="VQJ149" s="450"/>
      <c r="VQK149" s="450"/>
      <c r="VQL149" s="450"/>
      <c r="VQM149" s="450"/>
      <c r="VQN149" s="450"/>
      <c r="VQO149" s="450"/>
      <c r="VQP149" s="450"/>
      <c r="VQQ149" s="450"/>
      <c r="VQR149" s="450"/>
      <c r="VQS149" s="450"/>
      <c r="VQT149" s="450"/>
      <c r="VQU149" s="450"/>
      <c r="VQV149" s="450"/>
      <c r="VQW149" s="450"/>
      <c r="VQX149" s="450"/>
      <c r="VQY149" s="450"/>
      <c r="VQZ149" s="450"/>
      <c r="VRA149" s="450"/>
      <c r="VRB149" s="450"/>
      <c r="VRC149" s="450"/>
      <c r="VRD149" s="450"/>
      <c r="VRE149" s="450"/>
      <c r="VRF149" s="450"/>
      <c r="VRG149" s="450"/>
      <c r="VRH149" s="450"/>
      <c r="VRI149" s="450"/>
      <c r="VRJ149" s="450"/>
      <c r="VRK149" s="450"/>
      <c r="VRL149" s="450"/>
      <c r="VRM149" s="450"/>
      <c r="VRN149" s="450"/>
      <c r="VRO149" s="450"/>
      <c r="VRP149" s="450"/>
      <c r="VRQ149" s="450"/>
      <c r="VRR149" s="450"/>
      <c r="VRS149" s="450"/>
      <c r="VRT149" s="450"/>
      <c r="VRU149" s="450"/>
      <c r="VRV149" s="450"/>
      <c r="VRW149" s="450"/>
      <c r="VRX149" s="450"/>
      <c r="VRY149" s="450"/>
      <c r="VRZ149" s="450"/>
      <c r="VSA149" s="450"/>
      <c r="VSB149" s="450"/>
      <c r="VSC149" s="450"/>
      <c r="VSD149" s="450"/>
      <c r="VSE149" s="450"/>
      <c r="VSF149" s="450"/>
      <c r="VSG149" s="450"/>
      <c r="VSH149" s="450"/>
      <c r="VSI149" s="450"/>
      <c r="VSJ149" s="450"/>
      <c r="VSK149" s="450"/>
      <c r="VSL149" s="450"/>
      <c r="VSM149" s="450"/>
      <c r="VSN149" s="450"/>
      <c r="VSO149" s="450"/>
      <c r="VSP149" s="450"/>
      <c r="VSQ149" s="450"/>
      <c r="VSR149" s="450"/>
      <c r="VSS149" s="450"/>
      <c r="VST149" s="450"/>
      <c r="VSU149" s="450"/>
      <c r="VSV149" s="450"/>
      <c r="VSW149" s="450"/>
      <c r="VSX149" s="450"/>
      <c r="VSY149" s="450"/>
      <c r="VSZ149" s="450"/>
      <c r="VTA149" s="450"/>
      <c r="VTB149" s="450"/>
      <c r="VTC149" s="450"/>
      <c r="VTD149" s="450"/>
      <c r="VTE149" s="450"/>
      <c r="VTF149" s="450"/>
      <c r="VTG149" s="450"/>
      <c r="VTH149" s="450"/>
      <c r="VTI149" s="450"/>
      <c r="VTJ149" s="450"/>
      <c r="VTK149" s="450"/>
      <c r="VTL149" s="450"/>
      <c r="VTM149" s="450"/>
      <c r="VTN149" s="450"/>
      <c r="VTO149" s="450"/>
      <c r="VTP149" s="450"/>
      <c r="VTQ149" s="450"/>
      <c r="VTR149" s="450"/>
      <c r="VTS149" s="450"/>
      <c r="VTT149" s="450"/>
      <c r="VTU149" s="450"/>
      <c r="VTV149" s="450"/>
      <c r="VTW149" s="450"/>
      <c r="VTX149" s="450"/>
      <c r="VTY149" s="450"/>
      <c r="VTZ149" s="450"/>
      <c r="VUA149" s="450"/>
      <c r="VUB149" s="450"/>
      <c r="VUC149" s="450"/>
      <c r="VUD149" s="450"/>
      <c r="VUE149" s="450"/>
      <c r="VUF149" s="450"/>
      <c r="VUG149" s="450"/>
      <c r="VUH149" s="450"/>
      <c r="VUI149" s="450"/>
      <c r="VUJ149" s="450"/>
      <c r="VUK149" s="450"/>
      <c r="VUL149" s="450"/>
      <c r="VUM149" s="450"/>
      <c r="VUN149" s="450"/>
      <c r="VUO149" s="450"/>
      <c r="VUP149" s="450"/>
      <c r="VUQ149" s="450"/>
      <c r="VUR149" s="450"/>
      <c r="VUS149" s="450"/>
      <c r="VUT149" s="450"/>
      <c r="VUU149" s="450"/>
      <c r="VUV149" s="450"/>
      <c r="VUW149" s="450"/>
      <c r="VUX149" s="450"/>
      <c r="VUY149" s="450"/>
      <c r="VUZ149" s="450"/>
      <c r="VVA149" s="450"/>
      <c r="VVB149" s="450"/>
      <c r="VVC149" s="450"/>
      <c r="VVD149" s="450"/>
      <c r="VVE149" s="450"/>
      <c r="VVF149" s="450"/>
      <c r="VVG149" s="450"/>
      <c r="VVH149" s="450"/>
      <c r="VVI149" s="450"/>
      <c r="VVJ149" s="450"/>
      <c r="VVK149" s="450"/>
      <c r="VVL149" s="450"/>
      <c r="VVM149" s="450"/>
      <c r="VVN149" s="450"/>
      <c r="VVO149" s="450"/>
      <c r="VVP149" s="450"/>
      <c r="VVQ149" s="450"/>
      <c r="VVR149" s="450"/>
      <c r="VVS149" s="450"/>
      <c r="VVT149" s="450"/>
      <c r="VVU149" s="450"/>
      <c r="VVV149" s="450"/>
      <c r="VVW149" s="450"/>
      <c r="VVX149" s="450"/>
      <c r="VVY149" s="450"/>
      <c r="VVZ149" s="450"/>
      <c r="VWA149" s="450"/>
      <c r="VWB149" s="450"/>
      <c r="VWC149" s="450"/>
      <c r="VWD149" s="450"/>
      <c r="VWE149" s="450"/>
      <c r="VWF149" s="450"/>
      <c r="VWG149" s="450"/>
      <c r="VWH149" s="450"/>
      <c r="VWI149" s="450"/>
      <c r="VWJ149" s="450"/>
      <c r="VWK149" s="450"/>
      <c r="VWL149" s="450"/>
      <c r="VWM149" s="450"/>
      <c r="VWN149" s="450"/>
      <c r="VWO149" s="450"/>
      <c r="VWP149" s="450"/>
      <c r="VWQ149" s="450"/>
      <c r="VWR149" s="450"/>
      <c r="VWS149" s="450"/>
      <c r="VWT149" s="450"/>
      <c r="VWU149" s="450"/>
      <c r="VWV149" s="450"/>
      <c r="VWW149" s="450"/>
      <c r="VWX149" s="450"/>
      <c r="VWY149" s="450"/>
      <c r="VWZ149" s="450"/>
      <c r="VXA149" s="450"/>
      <c r="VXB149" s="450"/>
      <c r="VXC149" s="450"/>
      <c r="VXD149" s="450"/>
      <c r="VXE149" s="450"/>
      <c r="VXF149" s="450"/>
      <c r="VXG149" s="450"/>
      <c r="VXH149" s="450"/>
      <c r="VXI149" s="450"/>
      <c r="VXJ149" s="450"/>
      <c r="VXK149" s="450"/>
      <c r="VXL149" s="450"/>
      <c r="VXM149" s="450"/>
      <c r="VXN149" s="450"/>
      <c r="VXO149" s="450"/>
      <c r="VXP149" s="450"/>
      <c r="VXQ149" s="450"/>
      <c r="VXR149" s="450"/>
      <c r="VXS149" s="450"/>
      <c r="VXT149" s="450"/>
      <c r="VXU149" s="450"/>
      <c r="VXV149" s="450"/>
      <c r="VXW149" s="450"/>
      <c r="VXX149" s="450"/>
      <c r="VXY149" s="450"/>
      <c r="VXZ149" s="450"/>
      <c r="VYA149" s="450"/>
      <c r="VYB149" s="450"/>
      <c r="VYC149" s="450"/>
      <c r="VYD149" s="450"/>
      <c r="VYE149" s="450"/>
      <c r="VYF149" s="450"/>
      <c r="VYG149" s="450"/>
      <c r="VYH149" s="450"/>
      <c r="VYI149" s="450"/>
      <c r="VYJ149" s="450"/>
      <c r="VYK149" s="450"/>
      <c r="VYL149" s="450"/>
      <c r="VYM149" s="450"/>
      <c r="VYN149" s="450"/>
      <c r="VYO149" s="450"/>
      <c r="VYP149" s="450"/>
      <c r="VYQ149" s="450"/>
      <c r="VYR149" s="450"/>
      <c r="VYS149" s="450"/>
      <c r="VYT149" s="450"/>
      <c r="VYU149" s="450"/>
      <c r="VYV149" s="450"/>
      <c r="VYW149" s="450"/>
      <c r="VYX149" s="450"/>
      <c r="VYY149" s="450"/>
      <c r="VYZ149" s="450"/>
      <c r="VZA149" s="450"/>
      <c r="VZB149" s="450"/>
      <c r="VZC149" s="450"/>
      <c r="VZD149" s="450"/>
      <c r="VZE149" s="450"/>
      <c r="VZF149" s="450"/>
      <c r="VZG149" s="450"/>
      <c r="VZH149" s="450"/>
      <c r="VZI149" s="450"/>
      <c r="VZJ149" s="450"/>
      <c r="VZK149" s="450"/>
      <c r="VZL149" s="450"/>
      <c r="VZM149" s="450"/>
      <c r="VZN149" s="450"/>
      <c r="VZO149" s="450"/>
      <c r="VZP149" s="450"/>
      <c r="VZQ149" s="450"/>
      <c r="VZR149" s="450"/>
      <c r="VZS149" s="450"/>
      <c r="VZT149" s="450"/>
      <c r="VZU149" s="450"/>
      <c r="VZV149" s="450"/>
      <c r="VZW149" s="450"/>
      <c r="VZX149" s="450"/>
      <c r="VZY149" s="450"/>
      <c r="VZZ149" s="450"/>
      <c r="WAA149" s="450"/>
      <c r="WAB149" s="450"/>
      <c r="WAC149" s="450"/>
      <c r="WAD149" s="450"/>
      <c r="WAE149" s="450"/>
      <c r="WAF149" s="450"/>
      <c r="WAG149" s="450"/>
      <c r="WAH149" s="450"/>
      <c r="WAI149" s="450"/>
      <c r="WAJ149" s="450"/>
      <c r="WAK149" s="450"/>
      <c r="WAL149" s="450"/>
      <c r="WAM149" s="450"/>
      <c r="WAN149" s="450"/>
      <c r="WAO149" s="450"/>
      <c r="WAP149" s="450"/>
      <c r="WAQ149" s="450"/>
      <c r="WAR149" s="450"/>
      <c r="WAS149" s="450"/>
      <c r="WAT149" s="450"/>
      <c r="WAU149" s="450"/>
      <c r="WAV149" s="450"/>
      <c r="WAW149" s="450"/>
      <c r="WAX149" s="450"/>
      <c r="WAY149" s="450"/>
      <c r="WAZ149" s="450"/>
      <c r="WBA149" s="450"/>
      <c r="WBB149" s="450"/>
      <c r="WBC149" s="450"/>
      <c r="WBD149" s="450"/>
      <c r="WBE149" s="450"/>
      <c r="WBF149" s="450"/>
      <c r="WBG149" s="450"/>
      <c r="WBH149" s="450"/>
      <c r="WBI149" s="450"/>
      <c r="WBJ149" s="450"/>
      <c r="WBK149" s="450"/>
      <c r="WBL149" s="450"/>
      <c r="WBM149" s="450"/>
      <c r="WBN149" s="450"/>
      <c r="WBO149" s="450"/>
      <c r="WBP149" s="450"/>
      <c r="WBQ149" s="450"/>
      <c r="WBR149" s="450"/>
      <c r="WBS149" s="450"/>
      <c r="WBT149" s="450"/>
      <c r="WBU149" s="450"/>
      <c r="WBV149" s="450"/>
      <c r="WBW149" s="450"/>
      <c r="WBX149" s="450"/>
      <c r="WBY149" s="450"/>
      <c r="WBZ149" s="450"/>
      <c r="WCA149" s="450"/>
      <c r="WCB149" s="450"/>
      <c r="WCC149" s="450"/>
      <c r="WCD149" s="450"/>
      <c r="WCE149" s="450"/>
      <c r="WCF149" s="450"/>
      <c r="WCG149" s="450"/>
      <c r="WCH149" s="450"/>
      <c r="WCI149" s="450"/>
      <c r="WCJ149" s="450"/>
      <c r="WCK149" s="450"/>
      <c r="WCL149" s="450"/>
      <c r="WCM149" s="450"/>
      <c r="WCN149" s="450"/>
      <c r="WCO149" s="450"/>
      <c r="WCP149" s="450"/>
      <c r="WCQ149" s="450"/>
      <c r="WCR149" s="450"/>
      <c r="WCS149" s="450"/>
      <c r="WCT149" s="450"/>
      <c r="WCU149" s="450"/>
      <c r="WCV149" s="450"/>
      <c r="WCW149" s="450"/>
      <c r="WCX149" s="450"/>
      <c r="WCY149" s="450"/>
      <c r="WCZ149" s="450"/>
      <c r="WDA149" s="450"/>
      <c r="WDB149" s="450"/>
      <c r="WDC149" s="450"/>
      <c r="WDD149" s="450"/>
      <c r="WDE149" s="450"/>
      <c r="WDF149" s="450"/>
      <c r="WDG149" s="450"/>
      <c r="WDH149" s="450"/>
      <c r="WDI149" s="450"/>
      <c r="WDJ149" s="450"/>
      <c r="WDK149" s="450"/>
      <c r="WDL149" s="450"/>
      <c r="WDM149" s="450"/>
      <c r="WDN149" s="450"/>
      <c r="WDO149" s="450"/>
      <c r="WDP149" s="450"/>
      <c r="WDQ149" s="450"/>
      <c r="WDR149" s="450"/>
      <c r="WDS149" s="450"/>
      <c r="WDT149" s="450"/>
      <c r="WDU149" s="450"/>
      <c r="WDV149" s="450"/>
      <c r="WDW149" s="450"/>
      <c r="WDX149" s="450"/>
      <c r="WDY149" s="450"/>
      <c r="WDZ149" s="450"/>
      <c r="WEA149" s="450"/>
      <c r="WEB149" s="450"/>
      <c r="WEC149" s="450"/>
      <c r="WED149" s="450"/>
      <c r="WEE149" s="450"/>
      <c r="WEF149" s="450"/>
      <c r="WEG149" s="450"/>
      <c r="WEH149" s="450"/>
      <c r="WEI149" s="450"/>
      <c r="WEJ149" s="450"/>
      <c r="WEK149" s="450"/>
      <c r="WEL149" s="450"/>
      <c r="WEM149" s="450"/>
      <c r="WEN149" s="450"/>
      <c r="WEO149" s="450"/>
      <c r="WEP149" s="450"/>
      <c r="WEQ149" s="450"/>
      <c r="WER149" s="450"/>
      <c r="WES149" s="450"/>
      <c r="WET149" s="450"/>
      <c r="WEU149" s="450"/>
      <c r="WEV149" s="450"/>
      <c r="WEW149" s="450"/>
      <c r="WEX149" s="450"/>
      <c r="WEY149" s="450"/>
      <c r="WEZ149" s="450"/>
      <c r="WFA149" s="450"/>
      <c r="WFB149" s="450"/>
      <c r="WFC149" s="450"/>
      <c r="WFD149" s="450"/>
      <c r="WFE149" s="450"/>
      <c r="WFF149" s="450"/>
      <c r="WFG149" s="450"/>
      <c r="WFH149" s="450"/>
      <c r="WFI149" s="450"/>
      <c r="WFJ149" s="450"/>
      <c r="WFK149" s="450"/>
      <c r="WFL149" s="450"/>
      <c r="WFM149" s="450"/>
      <c r="WFN149" s="450"/>
      <c r="WFO149" s="450"/>
      <c r="WFP149" s="450"/>
      <c r="WFQ149" s="450"/>
      <c r="WFR149" s="450"/>
      <c r="WFS149" s="450"/>
      <c r="WFT149" s="450"/>
      <c r="WFU149" s="450"/>
      <c r="WFV149" s="450"/>
      <c r="WFW149" s="450"/>
      <c r="WFX149" s="450"/>
      <c r="WFY149" s="450"/>
      <c r="WFZ149" s="450"/>
      <c r="WGA149" s="450"/>
      <c r="WGB149" s="450"/>
      <c r="WGC149" s="450"/>
      <c r="WGD149" s="450"/>
      <c r="WGE149" s="450"/>
      <c r="WGF149" s="450"/>
      <c r="WGG149" s="450"/>
      <c r="WGH149" s="450"/>
      <c r="WGI149" s="450"/>
      <c r="WGJ149" s="450"/>
      <c r="WGK149" s="450"/>
      <c r="WGL149" s="450"/>
      <c r="WGM149" s="450"/>
      <c r="WGN149" s="450"/>
      <c r="WGO149" s="450"/>
      <c r="WGP149" s="450"/>
      <c r="WGQ149" s="450"/>
      <c r="WGR149" s="450"/>
      <c r="WGS149" s="450"/>
      <c r="WGT149" s="450"/>
      <c r="WGU149" s="450"/>
      <c r="WGV149" s="450"/>
      <c r="WGW149" s="450"/>
      <c r="WGX149" s="450"/>
      <c r="WGY149" s="450"/>
      <c r="WGZ149" s="450"/>
      <c r="WHA149" s="450"/>
      <c r="WHB149" s="450"/>
      <c r="WHC149" s="450"/>
      <c r="WHD149" s="450"/>
      <c r="WHE149" s="450"/>
      <c r="WHF149" s="450"/>
      <c r="WHG149" s="450"/>
      <c r="WHH149" s="450"/>
      <c r="WHI149" s="450"/>
      <c r="WHJ149" s="450"/>
      <c r="WHK149" s="450"/>
      <c r="WHL149" s="450"/>
      <c r="WHM149" s="450"/>
      <c r="WHN149" s="450"/>
      <c r="WHO149" s="450"/>
      <c r="WHP149" s="450"/>
      <c r="WHQ149" s="450"/>
      <c r="WHR149" s="450"/>
      <c r="WHS149" s="450"/>
      <c r="WHT149" s="450"/>
      <c r="WHU149" s="450"/>
      <c r="WHV149" s="450"/>
      <c r="WHW149" s="450"/>
      <c r="WHX149" s="450"/>
      <c r="WHY149" s="450"/>
      <c r="WHZ149" s="450"/>
      <c r="WIA149" s="450"/>
      <c r="WIB149" s="450"/>
      <c r="WIC149" s="450"/>
      <c r="WID149" s="450"/>
      <c r="WIE149" s="450"/>
      <c r="WIF149" s="450"/>
      <c r="WIG149" s="450"/>
      <c r="WIH149" s="450"/>
      <c r="WII149" s="450"/>
      <c r="WIJ149" s="450"/>
      <c r="WIK149" s="450"/>
      <c r="WIL149" s="450"/>
      <c r="WIM149" s="450"/>
      <c r="WIN149" s="450"/>
      <c r="WIO149" s="450"/>
      <c r="WIP149" s="450"/>
      <c r="WIQ149" s="450"/>
      <c r="WIR149" s="450"/>
      <c r="WIS149" s="450"/>
      <c r="WIT149" s="450"/>
      <c r="WIU149" s="450"/>
      <c r="WIV149" s="450"/>
      <c r="WIW149" s="450"/>
      <c r="WIX149" s="450"/>
      <c r="WIY149" s="450"/>
      <c r="WIZ149" s="450"/>
      <c r="WJA149" s="450"/>
      <c r="WJB149" s="450"/>
      <c r="WJC149" s="450"/>
      <c r="WJD149" s="450"/>
      <c r="WJE149" s="450"/>
      <c r="WJF149" s="450"/>
      <c r="WJG149" s="450"/>
      <c r="WJH149" s="450"/>
      <c r="WJI149" s="450"/>
      <c r="WJJ149" s="450"/>
      <c r="WJK149" s="450"/>
      <c r="WJL149" s="450"/>
      <c r="WJM149" s="450"/>
      <c r="WJN149" s="450"/>
      <c r="WJO149" s="450"/>
      <c r="WJP149" s="450"/>
      <c r="WJQ149" s="450"/>
      <c r="WJR149" s="450"/>
      <c r="WJS149" s="450"/>
      <c r="WJT149" s="450"/>
      <c r="WJU149" s="450"/>
      <c r="WJV149" s="450"/>
      <c r="WJW149" s="450"/>
      <c r="WJX149" s="450"/>
      <c r="WJY149" s="450"/>
      <c r="WJZ149" s="450"/>
      <c r="WKA149" s="450"/>
      <c r="WKB149" s="450"/>
      <c r="WKC149" s="450"/>
      <c r="WKD149" s="450"/>
      <c r="WKE149" s="450"/>
      <c r="WKF149" s="450"/>
      <c r="WKG149" s="450"/>
      <c r="WKH149" s="450"/>
      <c r="WKI149" s="450"/>
      <c r="WKJ149" s="450"/>
      <c r="WKK149" s="450"/>
      <c r="WKL149" s="450"/>
      <c r="WKM149" s="450"/>
      <c r="WKN149" s="450"/>
      <c r="WKO149" s="450"/>
      <c r="WKP149" s="450"/>
      <c r="WKQ149" s="450"/>
      <c r="WKR149" s="450"/>
      <c r="WKS149" s="450"/>
      <c r="WKT149" s="450"/>
      <c r="WKU149" s="450"/>
      <c r="WKV149" s="450"/>
      <c r="WKW149" s="450"/>
      <c r="WKX149" s="450"/>
      <c r="WKY149" s="450"/>
      <c r="WKZ149" s="450"/>
      <c r="WLA149" s="450"/>
      <c r="WLB149" s="450"/>
      <c r="WLC149" s="450"/>
      <c r="WLD149" s="450"/>
      <c r="WLE149" s="450"/>
      <c r="WLF149" s="450"/>
      <c r="WLG149" s="450"/>
      <c r="WLH149" s="450"/>
      <c r="WLI149" s="450"/>
      <c r="WLJ149" s="450"/>
      <c r="WLK149" s="450"/>
      <c r="WLL149" s="450"/>
      <c r="WLM149" s="450"/>
      <c r="WLN149" s="450"/>
      <c r="WLO149" s="450"/>
      <c r="WLP149" s="450"/>
      <c r="WLQ149" s="450"/>
      <c r="WLR149" s="450"/>
      <c r="WLS149" s="450"/>
      <c r="WLT149" s="450"/>
      <c r="WLU149" s="450"/>
      <c r="WLV149" s="450"/>
      <c r="WLW149" s="450"/>
      <c r="WLX149" s="450"/>
      <c r="WLY149" s="450"/>
      <c r="WLZ149" s="450"/>
      <c r="WMA149" s="450"/>
      <c r="WMB149" s="450"/>
      <c r="WMC149" s="450"/>
      <c r="WMD149" s="450"/>
      <c r="WME149" s="450"/>
      <c r="WMF149" s="450"/>
      <c r="WMG149" s="450"/>
      <c r="WMH149" s="450"/>
      <c r="WMI149" s="450"/>
      <c r="WMJ149" s="450"/>
      <c r="WMK149" s="450"/>
      <c r="WML149" s="450"/>
      <c r="WMM149" s="450"/>
      <c r="WMN149" s="450"/>
      <c r="WMO149" s="450"/>
      <c r="WMP149" s="450"/>
      <c r="WMQ149" s="450"/>
      <c r="WMR149" s="450"/>
      <c r="WMS149" s="450"/>
      <c r="WMT149" s="450"/>
      <c r="WMU149" s="450"/>
      <c r="WMV149" s="450"/>
      <c r="WMW149" s="450"/>
      <c r="WMX149" s="450"/>
      <c r="WMY149" s="450"/>
      <c r="WMZ149" s="450"/>
      <c r="WNA149" s="450"/>
      <c r="WNB149" s="450"/>
      <c r="WNC149" s="450"/>
      <c r="WND149" s="450"/>
      <c r="WNE149" s="450"/>
      <c r="WNF149" s="450"/>
      <c r="WNG149" s="450"/>
      <c r="WNH149" s="450"/>
      <c r="WNI149" s="450"/>
      <c r="WNJ149" s="450"/>
      <c r="WNK149" s="450"/>
      <c r="WNL149" s="450"/>
      <c r="WNM149" s="450"/>
      <c r="WNN149" s="450"/>
      <c r="WNO149" s="450"/>
      <c r="WNP149" s="450"/>
      <c r="WNQ149" s="450"/>
      <c r="WNR149" s="450"/>
      <c r="WNS149" s="450"/>
      <c r="WNT149" s="450"/>
      <c r="WNU149" s="450"/>
      <c r="WNV149" s="450"/>
      <c r="WNW149" s="450"/>
      <c r="WNX149" s="450"/>
      <c r="WNY149" s="450"/>
      <c r="WNZ149" s="450"/>
      <c r="WOA149" s="450"/>
      <c r="WOB149" s="450"/>
      <c r="WOC149" s="450"/>
      <c r="WOD149" s="450"/>
      <c r="WOE149" s="450"/>
      <c r="WOF149" s="450"/>
      <c r="WOG149" s="450"/>
      <c r="WOH149" s="450"/>
      <c r="WOI149" s="450"/>
      <c r="WOJ149" s="450"/>
      <c r="WOK149" s="450"/>
      <c r="WOL149" s="450"/>
      <c r="WOM149" s="450"/>
      <c r="WON149" s="450"/>
      <c r="WOO149" s="450"/>
      <c r="WOP149" s="450"/>
      <c r="WOQ149" s="450"/>
      <c r="WOR149" s="450"/>
      <c r="WOS149" s="450"/>
      <c r="WOT149" s="450"/>
      <c r="WOU149" s="450"/>
      <c r="WOV149" s="450"/>
      <c r="WOW149" s="450"/>
      <c r="WOX149" s="450"/>
      <c r="WOY149" s="450"/>
      <c r="WOZ149" s="450"/>
      <c r="WPA149" s="450"/>
      <c r="WPB149" s="450"/>
      <c r="WPC149" s="450"/>
      <c r="WPD149" s="450"/>
      <c r="WPE149" s="450"/>
      <c r="WPF149" s="450"/>
      <c r="WPG149" s="450"/>
      <c r="WPH149" s="450"/>
      <c r="WPI149" s="450"/>
      <c r="WPJ149" s="450"/>
      <c r="WPK149" s="450"/>
      <c r="WPL149" s="450"/>
      <c r="WPM149" s="450"/>
      <c r="WPN149" s="450"/>
      <c r="WPO149" s="450"/>
      <c r="WPP149" s="450"/>
      <c r="WPQ149" s="450"/>
      <c r="WPR149" s="450"/>
      <c r="WPS149" s="450"/>
      <c r="WPT149" s="450"/>
      <c r="WPU149" s="450"/>
      <c r="WPV149" s="450"/>
      <c r="WPW149" s="450"/>
      <c r="WPX149" s="450"/>
      <c r="WPY149" s="450"/>
      <c r="WPZ149" s="450"/>
      <c r="WQA149" s="450"/>
      <c r="WQB149" s="450"/>
      <c r="WQC149" s="450"/>
      <c r="WQD149" s="450"/>
      <c r="WQE149" s="450"/>
      <c r="WQF149" s="450"/>
      <c r="WQG149" s="450"/>
      <c r="WQH149" s="450"/>
      <c r="WQI149" s="450"/>
      <c r="WQJ149" s="450"/>
      <c r="WQK149" s="450"/>
      <c r="WQL149" s="450"/>
      <c r="WQM149" s="450"/>
      <c r="WQN149" s="450"/>
      <c r="WQO149" s="450"/>
      <c r="WQP149" s="450"/>
      <c r="WQQ149" s="450"/>
      <c r="WQR149" s="450"/>
      <c r="WQS149" s="450"/>
      <c r="WQT149" s="450"/>
      <c r="WQU149" s="450"/>
      <c r="WQV149" s="450"/>
      <c r="WQW149" s="450"/>
      <c r="WQX149" s="450"/>
      <c r="WQY149" s="450"/>
      <c r="WQZ149" s="450"/>
      <c r="WRA149" s="450"/>
      <c r="WRB149" s="450"/>
      <c r="WRC149" s="450"/>
      <c r="WRD149" s="450"/>
      <c r="WRE149" s="450"/>
      <c r="WRF149" s="450"/>
      <c r="WRG149" s="450"/>
      <c r="WRH149" s="450"/>
      <c r="WRI149" s="450"/>
      <c r="WRJ149" s="450"/>
      <c r="WRK149" s="450"/>
      <c r="WRL149" s="450"/>
      <c r="WRM149" s="450"/>
      <c r="WRN149" s="450"/>
      <c r="WRO149" s="450"/>
      <c r="WRP149" s="450"/>
      <c r="WRQ149" s="450"/>
      <c r="WRR149" s="450"/>
      <c r="WRS149" s="450"/>
      <c r="WRT149" s="450"/>
      <c r="WRU149" s="450"/>
      <c r="WRV149" s="450"/>
      <c r="WRW149" s="450"/>
      <c r="WRX149" s="450"/>
      <c r="WRY149" s="450"/>
      <c r="WRZ149" s="450"/>
      <c r="WSA149" s="450"/>
      <c r="WSB149" s="450"/>
      <c r="WSC149" s="450"/>
      <c r="WSD149" s="450"/>
      <c r="WSE149" s="450"/>
      <c r="WSF149" s="450"/>
      <c r="WSG149" s="450"/>
      <c r="WSH149" s="450"/>
      <c r="WSI149" s="450"/>
      <c r="WSJ149" s="450"/>
      <c r="WSK149" s="450"/>
      <c r="WSL149" s="450"/>
      <c r="WSM149" s="450"/>
      <c r="WSN149" s="450"/>
      <c r="WSO149" s="450"/>
      <c r="WSP149" s="450"/>
      <c r="WSQ149" s="450"/>
      <c r="WSR149" s="450"/>
      <c r="WSS149" s="450"/>
      <c r="WST149" s="450"/>
      <c r="WSU149" s="450"/>
      <c r="WSV149" s="450"/>
      <c r="WSW149" s="450"/>
      <c r="WSX149" s="450"/>
      <c r="WSY149" s="450"/>
      <c r="WSZ149" s="450"/>
      <c r="WTA149" s="450"/>
      <c r="WTB149" s="450"/>
      <c r="WTC149" s="450"/>
      <c r="WTD149" s="450"/>
      <c r="WTE149" s="450"/>
      <c r="WTF149" s="450"/>
      <c r="WTG149" s="450"/>
      <c r="WTH149" s="450"/>
      <c r="WTI149" s="450"/>
      <c r="WTJ149" s="450"/>
      <c r="WTK149" s="450"/>
      <c r="WTL149" s="450"/>
      <c r="WTM149" s="450"/>
      <c r="WTN149" s="450"/>
      <c r="WTO149" s="450"/>
      <c r="WTP149" s="450"/>
      <c r="WTQ149" s="450"/>
      <c r="WTR149" s="450"/>
      <c r="WTS149" s="450"/>
      <c r="WTT149" s="450"/>
      <c r="WTU149" s="450"/>
      <c r="WTV149" s="450"/>
      <c r="WTW149" s="450"/>
      <c r="WTX149" s="450"/>
      <c r="WTY149" s="450"/>
      <c r="WTZ149" s="450"/>
      <c r="WUA149" s="450"/>
      <c r="WUB149" s="450"/>
      <c r="WUC149" s="450"/>
      <c r="WUD149" s="450"/>
      <c r="WUE149" s="450"/>
      <c r="WUF149" s="450"/>
      <c r="WUG149" s="450"/>
      <c r="WUH149" s="450"/>
      <c r="WUI149" s="450"/>
      <c r="WUJ149" s="450"/>
      <c r="WUK149" s="450"/>
      <c r="WUL149" s="450"/>
      <c r="WUM149" s="450"/>
      <c r="WUN149" s="450"/>
      <c r="WUO149" s="450"/>
      <c r="WUP149" s="450"/>
      <c r="WUQ149" s="450"/>
      <c r="WUR149" s="450"/>
      <c r="WUS149" s="450"/>
      <c r="WUT149" s="450"/>
      <c r="WUU149" s="450"/>
      <c r="WUV149" s="450"/>
      <c r="WUW149" s="450"/>
      <c r="WUX149" s="450"/>
      <c r="WUY149" s="450"/>
      <c r="WUZ149" s="450"/>
      <c r="WVA149" s="450"/>
      <c r="WVB149" s="450"/>
      <c r="WVC149" s="450"/>
      <c r="WVD149" s="450"/>
      <c r="WVE149" s="450"/>
      <c r="WVF149" s="450"/>
      <c r="WVG149" s="450"/>
      <c r="WVH149" s="450"/>
      <c r="WVI149" s="450"/>
      <c r="WVJ149" s="450"/>
      <c r="WVK149" s="450"/>
      <c r="WVL149" s="450"/>
      <c r="WVM149" s="450"/>
      <c r="WVN149" s="450"/>
      <c r="WVO149" s="450"/>
      <c r="WVP149" s="450"/>
      <c r="WVQ149" s="450"/>
      <c r="WVR149" s="450"/>
      <c r="WVS149" s="450"/>
      <c r="WVT149" s="450"/>
      <c r="WVU149" s="450"/>
      <c r="WVV149" s="450"/>
      <c r="WVW149" s="450"/>
      <c r="WVX149" s="450"/>
      <c r="WVY149" s="450"/>
      <c r="WVZ149" s="450"/>
      <c r="WWA149" s="450"/>
      <c r="WWB149" s="450"/>
      <c r="WWC149" s="450"/>
      <c r="WWD149" s="450"/>
      <c r="WWE149" s="450"/>
      <c r="WWF149" s="450"/>
      <c r="WWG149" s="450"/>
      <c r="WWH149" s="450"/>
      <c r="WWI149" s="450"/>
      <c r="WWJ149" s="450"/>
      <c r="WWK149" s="450"/>
      <c r="WWL149" s="450"/>
      <c r="WWM149" s="450"/>
      <c r="WWN149" s="450"/>
      <c r="WWO149" s="450"/>
      <c r="WWP149" s="450"/>
      <c r="WWQ149" s="450"/>
      <c r="WWR149" s="450"/>
      <c r="WWS149" s="450"/>
      <c r="WWT149" s="450"/>
      <c r="WWU149" s="450"/>
      <c r="WWV149" s="450"/>
      <c r="WWW149" s="450"/>
      <c r="WWX149" s="450"/>
      <c r="WWY149" s="450"/>
      <c r="WWZ149" s="450"/>
      <c r="WXA149" s="450"/>
      <c r="WXB149" s="450"/>
      <c r="WXC149" s="450"/>
      <c r="WXD149" s="450"/>
      <c r="WXE149" s="450"/>
      <c r="WXF149" s="450"/>
      <c r="WXG149" s="450"/>
      <c r="WXH149" s="450"/>
      <c r="WXI149" s="450"/>
      <c r="WXJ149" s="450"/>
      <c r="WXK149" s="450"/>
      <c r="WXL149" s="450"/>
      <c r="WXM149" s="450"/>
      <c r="WXN149" s="450"/>
      <c r="WXO149" s="450"/>
      <c r="WXP149" s="450"/>
      <c r="WXQ149" s="450"/>
      <c r="WXR149" s="450"/>
      <c r="WXS149" s="450"/>
      <c r="WXT149" s="450"/>
      <c r="WXU149" s="450"/>
      <c r="WXV149" s="450"/>
      <c r="WXW149" s="450"/>
      <c r="WXX149" s="450"/>
      <c r="WXY149" s="450"/>
      <c r="WXZ149" s="450"/>
      <c r="WYA149" s="450"/>
      <c r="WYB149" s="450"/>
      <c r="WYC149" s="450"/>
      <c r="WYD149" s="450"/>
      <c r="WYE149" s="450"/>
      <c r="WYF149" s="450"/>
      <c r="WYG149" s="450"/>
      <c r="WYH149" s="450"/>
      <c r="WYI149" s="450"/>
      <c r="WYJ149" s="450"/>
      <c r="WYK149" s="450"/>
      <c r="WYL149" s="450"/>
      <c r="WYM149" s="450"/>
      <c r="WYN149" s="450"/>
      <c r="WYO149" s="450"/>
      <c r="WYP149" s="450"/>
      <c r="WYQ149" s="450"/>
      <c r="WYR149" s="450"/>
      <c r="WYS149" s="450"/>
      <c r="WYT149" s="450"/>
      <c r="WYU149" s="450"/>
      <c r="WYV149" s="450"/>
      <c r="WYW149" s="450"/>
      <c r="WYX149" s="450"/>
      <c r="WYY149" s="450"/>
      <c r="WYZ149" s="450"/>
      <c r="WZA149" s="450"/>
      <c r="WZB149" s="450"/>
      <c r="WZC149" s="450"/>
      <c r="WZD149" s="450"/>
      <c r="WZE149" s="450"/>
      <c r="WZF149" s="450"/>
      <c r="WZG149" s="450"/>
      <c r="WZH149" s="450"/>
      <c r="WZI149" s="450"/>
      <c r="WZJ149" s="450"/>
      <c r="WZK149" s="450"/>
      <c r="WZL149" s="450"/>
      <c r="WZM149" s="450"/>
      <c r="WZN149" s="450"/>
      <c r="WZO149" s="450"/>
      <c r="WZP149" s="450"/>
      <c r="WZQ149" s="450"/>
      <c r="WZR149" s="450"/>
      <c r="WZS149" s="450"/>
      <c r="WZT149" s="450"/>
      <c r="WZU149" s="450"/>
      <c r="WZV149" s="450"/>
      <c r="WZW149" s="450"/>
      <c r="WZX149" s="450"/>
      <c r="WZY149" s="450"/>
      <c r="WZZ149" s="450"/>
      <c r="XAA149" s="450"/>
      <c r="XAB149" s="450"/>
      <c r="XAC149" s="450"/>
      <c r="XAD149" s="450"/>
      <c r="XAE149" s="450"/>
      <c r="XAF149" s="450"/>
      <c r="XAG149" s="450"/>
      <c r="XAH149" s="450"/>
      <c r="XAI149" s="450"/>
      <c r="XAJ149" s="450"/>
      <c r="XAK149" s="450"/>
      <c r="XAL149" s="450"/>
      <c r="XAM149" s="450"/>
      <c r="XAN149" s="450"/>
      <c r="XAO149" s="450"/>
      <c r="XAP149" s="450"/>
      <c r="XAQ149" s="450"/>
      <c r="XAR149" s="450"/>
      <c r="XAS149" s="450"/>
      <c r="XAT149" s="450"/>
      <c r="XAU149" s="450"/>
      <c r="XAV149" s="450"/>
      <c r="XAW149" s="450"/>
      <c r="XAX149" s="450"/>
      <c r="XAY149" s="450"/>
      <c r="XAZ149" s="450"/>
      <c r="XBA149" s="450"/>
      <c r="XBB149" s="450"/>
      <c r="XBC149" s="450"/>
      <c r="XBD149" s="450"/>
      <c r="XBE149" s="450"/>
      <c r="XBF149" s="450"/>
      <c r="XBG149" s="450"/>
      <c r="XBH149" s="450"/>
      <c r="XBI149" s="450"/>
      <c r="XBJ149" s="450"/>
      <c r="XBK149" s="450"/>
      <c r="XBL149" s="450"/>
      <c r="XBM149" s="450"/>
      <c r="XBN149" s="450"/>
      <c r="XBO149" s="450"/>
      <c r="XBP149" s="450"/>
      <c r="XBQ149" s="450"/>
      <c r="XBR149" s="450"/>
      <c r="XBS149" s="450"/>
      <c r="XBT149" s="450"/>
      <c r="XBU149" s="450"/>
      <c r="XBV149" s="450"/>
      <c r="XBW149" s="450"/>
      <c r="XBX149" s="450"/>
      <c r="XBY149" s="450"/>
      <c r="XBZ149" s="450"/>
      <c r="XCA149" s="450"/>
      <c r="XCB149" s="450"/>
      <c r="XCC149" s="450"/>
      <c r="XCD149" s="450"/>
      <c r="XCE149" s="450"/>
      <c r="XCF149" s="450"/>
      <c r="XCG149" s="450"/>
      <c r="XCH149" s="450"/>
      <c r="XCI149" s="450"/>
      <c r="XCJ149" s="450"/>
      <c r="XCK149" s="450"/>
      <c r="XCL149" s="450"/>
      <c r="XCM149" s="450"/>
      <c r="XCN149" s="450"/>
      <c r="XCO149" s="450"/>
      <c r="XCP149" s="450"/>
      <c r="XCQ149" s="450"/>
      <c r="XCR149" s="450"/>
      <c r="XCS149" s="450"/>
      <c r="XCT149" s="450"/>
      <c r="XCU149" s="450"/>
      <c r="XCV149" s="450"/>
      <c r="XCW149" s="450"/>
      <c r="XCX149" s="450"/>
      <c r="XCY149" s="450"/>
      <c r="XCZ149" s="450"/>
      <c r="XDA149" s="450"/>
      <c r="XDB149" s="450"/>
      <c r="XDC149" s="450"/>
      <c r="XDD149" s="450"/>
      <c r="XDE149" s="450"/>
      <c r="XDF149" s="450"/>
      <c r="XDG149" s="450"/>
      <c r="XDH149" s="450"/>
      <c r="XDI149" s="450"/>
      <c r="XDJ149" s="450"/>
      <c r="XDK149" s="450"/>
      <c r="XDL149" s="450"/>
      <c r="XDM149" s="450"/>
      <c r="XDN149" s="450"/>
      <c r="XDO149" s="450"/>
      <c r="XDP149" s="450"/>
      <c r="XDQ149" s="450"/>
      <c r="XDR149" s="450"/>
      <c r="XDS149" s="450"/>
      <c r="XDT149" s="450"/>
      <c r="XDU149" s="450"/>
      <c r="XDV149" s="450"/>
      <c r="XDW149" s="450"/>
      <c r="XDX149" s="450"/>
      <c r="XDY149" s="450"/>
      <c r="XDZ149" s="450"/>
      <c r="XEA149" s="450"/>
      <c r="XEB149" s="450"/>
      <c r="XEC149" s="450"/>
      <c r="XED149" s="450"/>
      <c r="XEE149" s="450"/>
      <c r="XEF149" s="450"/>
      <c r="XEG149" s="450"/>
      <c r="XEH149" s="450"/>
      <c r="XEI149" s="450"/>
      <c r="XEJ149" s="450"/>
      <c r="XEK149" s="450"/>
      <c r="XEL149" s="450"/>
      <c r="XEM149" s="450"/>
      <c r="XEN149" s="450"/>
      <c r="XEO149" s="450"/>
      <c r="XEP149" s="450"/>
      <c r="XEQ149" s="450"/>
      <c r="XER149" s="450"/>
      <c r="XES149" s="450"/>
      <c r="XET149" s="450"/>
      <c r="XEU149" s="450"/>
      <c r="XEV149" s="450"/>
      <c r="XEW149" s="450"/>
      <c r="XEX149" s="450"/>
      <c r="XEY149" s="450"/>
      <c r="XEZ149" s="450"/>
      <c r="XFA149" s="450"/>
      <c r="XFB149" s="450"/>
      <c r="XFC149" s="450"/>
      <c r="XFD149" s="450"/>
    </row>
    <row r="150" spans="1:16384" s="241" customFormat="1" ht="31.5" customHeight="1" x14ac:dyDescent="0.25">
      <c r="A150" s="450" t="s">
        <v>676</v>
      </c>
      <c r="B150" s="450"/>
      <c r="C150" s="450"/>
      <c r="D150" s="450"/>
      <c r="E150" s="450"/>
      <c r="F150" s="450"/>
      <c r="G150" s="450"/>
      <c r="H150" s="450"/>
      <c r="I150" s="334"/>
      <c r="J150" s="335"/>
      <c r="K150" s="336"/>
      <c r="L150" s="336"/>
      <c r="M150" s="336"/>
      <c r="N150" s="407"/>
      <c r="O150" s="403"/>
      <c r="P150" s="404"/>
      <c r="Q150" s="404"/>
      <c r="R150" s="403"/>
      <c r="S150" s="403"/>
      <c r="T150" s="403"/>
      <c r="U150" s="406"/>
      <c r="V150" s="400"/>
      <c r="W150" s="400"/>
      <c r="X150" s="400"/>
      <c r="Y150" s="400"/>
      <c r="Z150" s="400"/>
      <c r="AA150" s="400"/>
      <c r="AB150" s="400"/>
      <c r="AC150" s="400"/>
      <c r="AD150" s="400"/>
      <c r="AE150" s="400"/>
      <c r="AF150" s="400"/>
      <c r="AG150" s="400"/>
      <c r="AH150" s="400"/>
      <c r="AI150" s="400"/>
      <c r="AJ150" s="400"/>
      <c r="AK150" s="400"/>
      <c r="AL150" s="400"/>
      <c r="AM150" s="400"/>
      <c r="AN150" s="400"/>
      <c r="AO150" s="400"/>
      <c r="AP150" s="400"/>
      <c r="AQ150" s="400"/>
      <c r="AR150" s="400"/>
      <c r="AS150" s="400"/>
      <c r="AT150" s="400"/>
      <c r="AU150" s="400"/>
      <c r="AV150" s="400"/>
      <c r="AW150" s="400"/>
      <c r="AX150" s="400"/>
      <c r="AY150" s="400"/>
      <c r="AZ150" s="400"/>
      <c r="BA150" s="400"/>
      <c r="BB150" s="400"/>
    </row>
    <row r="151" spans="1:16384" s="241" customFormat="1" ht="31.5" customHeight="1" x14ac:dyDescent="0.25">
      <c r="A151" s="450" t="s">
        <v>677</v>
      </c>
      <c r="B151" s="450"/>
      <c r="C151" s="450"/>
      <c r="D151" s="450"/>
      <c r="E151" s="450"/>
      <c r="F151" s="450"/>
      <c r="G151" s="450"/>
      <c r="H151" s="450"/>
      <c r="I151" s="334"/>
      <c r="J151" s="334"/>
      <c r="K151" s="335"/>
      <c r="L151" s="334"/>
      <c r="M151" s="334"/>
      <c r="N151" s="403"/>
      <c r="O151" s="403"/>
      <c r="P151" s="404"/>
      <c r="Q151" s="404"/>
      <c r="R151" s="403"/>
      <c r="S151" s="403"/>
      <c r="T151" s="403"/>
      <c r="U151" s="403"/>
      <c r="V151" s="400"/>
      <c r="W151" s="400"/>
      <c r="X151" s="400"/>
      <c r="Y151" s="400"/>
      <c r="Z151" s="400"/>
      <c r="AA151" s="400"/>
      <c r="AB151" s="400"/>
      <c r="AC151" s="400"/>
      <c r="AD151" s="400"/>
      <c r="AE151" s="400"/>
      <c r="AF151" s="400"/>
      <c r="AG151" s="400"/>
      <c r="AH151" s="400"/>
      <c r="AI151" s="400"/>
      <c r="AJ151" s="400"/>
      <c r="AK151" s="400"/>
      <c r="AL151" s="400"/>
      <c r="AM151" s="400"/>
      <c r="AN151" s="400"/>
      <c r="AO151" s="400"/>
      <c r="AP151" s="400"/>
      <c r="AQ151" s="400"/>
      <c r="AR151" s="400"/>
      <c r="AS151" s="400"/>
      <c r="AT151" s="400"/>
      <c r="AU151" s="400"/>
      <c r="AV151" s="400"/>
      <c r="AW151" s="400"/>
      <c r="AX151" s="400"/>
      <c r="AY151" s="400"/>
      <c r="AZ151" s="400"/>
      <c r="BA151" s="400"/>
      <c r="BB151" s="400"/>
    </row>
    <row r="152" spans="1:16384" s="241" customFormat="1" ht="55.5" customHeight="1" x14ac:dyDescent="0.25">
      <c r="A152" s="450" t="s">
        <v>678</v>
      </c>
      <c r="B152" s="450"/>
      <c r="C152" s="450"/>
      <c r="D152" s="450"/>
      <c r="E152" s="450"/>
      <c r="F152" s="450"/>
      <c r="G152" s="450"/>
      <c r="H152" s="450"/>
      <c r="I152" s="337"/>
      <c r="J152" s="334"/>
      <c r="K152" s="335"/>
      <c r="L152" s="334"/>
      <c r="M152" s="334"/>
      <c r="N152" s="403"/>
      <c r="O152" s="403"/>
      <c r="P152" s="404"/>
      <c r="Q152" s="404"/>
      <c r="R152" s="403"/>
      <c r="S152" s="403"/>
      <c r="T152" s="403"/>
      <c r="U152" s="403"/>
      <c r="V152" s="400"/>
      <c r="W152" s="400"/>
      <c r="X152" s="400"/>
      <c r="Y152" s="400"/>
      <c r="Z152" s="400"/>
      <c r="AA152" s="400"/>
      <c r="AB152" s="400"/>
      <c r="AC152" s="400"/>
      <c r="AD152" s="400"/>
      <c r="AE152" s="400"/>
      <c r="AF152" s="400"/>
      <c r="AG152" s="400"/>
      <c r="AH152" s="400"/>
      <c r="AI152" s="400"/>
      <c r="AJ152" s="400"/>
      <c r="AK152" s="400"/>
      <c r="AL152" s="400"/>
      <c r="AM152" s="400"/>
      <c r="AN152" s="400"/>
      <c r="AO152" s="400"/>
      <c r="AP152" s="400"/>
      <c r="AQ152" s="400"/>
      <c r="AR152" s="400"/>
      <c r="AS152" s="400"/>
      <c r="AT152" s="400"/>
      <c r="AU152" s="400"/>
      <c r="AV152" s="400"/>
      <c r="AW152" s="400"/>
      <c r="AX152" s="400"/>
      <c r="AY152" s="400"/>
      <c r="AZ152" s="400"/>
      <c r="BA152" s="400"/>
      <c r="BB152" s="400"/>
    </row>
    <row r="153" spans="1:16384" s="241" customFormat="1" ht="17.25" customHeight="1" x14ac:dyDescent="0.25">
      <c r="A153" s="455" t="s">
        <v>679</v>
      </c>
      <c r="B153" s="455"/>
      <c r="C153" s="455"/>
      <c r="D153" s="455"/>
      <c r="E153" s="455"/>
      <c r="F153" s="455"/>
      <c r="G153" s="455"/>
      <c r="H153" s="455"/>
      <c r="I153" s="334"/>
      <c r="J153" s="334"/>
      <c r="K153" s="335"/>
      <c r="L153" s="334"/>
      <c r="M153" s="334"/>
      <c r="N153" s="403"/>
      <c r="O153" s="403"/>
      <c r="P153" s="404"/>
      <c r="Q153" s="404"/>
      <c r="R153" s="403"/>
      <c r="S153" s="403"/>
      <c r="T153" s="403"/>
      <c r="U153" s="403"/>
      <c r="V153" s="400"/>
      <c r="W153" s="400"/>
      <c r="X153" s="400"/>
      <c r="Y153" s="400"/>
      <c r="Z153" s="400"/>
      <c r="AA153" s="400"/>
      <c r="AB153" s="400"/>
      <c r="AC153" s="400"/>
      <c r="AD153" s="400"/>
      <c r="AE153" s="400"/>
      <c r="AF153" s="400"/>
      <c r="AG153" s="400"/>
      <c r="AH153" s="400"/>
      <c r="AI153" s="400"/>
      <c r="AJ153" s="400"/>
      <c r="AK153" s="400"/>
      <c r="AL153" s="400"/>
      <c r="AM153" s="400"/>
      <c r="AN153" s="400"/>
      <c r="AO153" s="400"/>
      <c r="AP153" s="400"/>
      <c r="AQ153" s="400"/>
      <c r="AR153" s="400"/>
      <c r="AS153" s="400"/>
      <c r="AT153" s="400"/>
      <c r="AU153" s="400"/>
      <c r="AV153" s="400"/>
      <c r="AW153" s="400"/>
      <c r="AX153" s="400"/>
      <c r="AY153" s="400"/>
      <c r="AZ153" s="400"/>
      <c r="BA153" s="400"/>
      <c r="BB153" s="400"/>
    </row>
    <row r="154" spans="1:16384" s="241" customFormat="1" ht="31.5" customHeight="1" x14ac:dyDescent="0.25">
      <c r="A154" s="450" t="s">
        <v>680</v>
      </c>
      <c r="B154" s="450"/>
      <c r="C154" s="450"/>
      <c r="D154" s="450"/>
      <c r="E154" s="450"/>
      <c r="F154" s="450"/>
      <c r="G154" s="450"/>
      <c r="H154" s="450"/>
      <c r="I154" s="334"/>
      <c r="J154" s="334"/>
      <c r="K154" s="335"/>
      <c r="L154" s="334"/>
      <c r="M154" s="334"/>
      <c r="N154" s="403"/>
      <c r="O154" s="403"/>
      <c r="P154" s="404"/>
      <c r="Q154" s="404"/>
      <c r="R154" s="403"/>
      <c r="S154" s="403"/>
      <c r="T154" s="403"/>
      <c r="U154" s="403"/>
      <c r="V154" s="400"/>
      <c r="W154" s="400"/>
      <c r="X154" s="400"/>
      <c r="Y154" s="400"/>
      <c r="Z154" s="400"/>
      <c r="AA154" s="400"/>
      <c r="AB154" s="400"/>
      <c r="AC154" s="400"/>
      <c r="AD154" s="400"/>
      <c r="AE154" s="400"/>
      <c r="AF154" s="400"/>
      <c r="AG154" s="400"/>
      <c r="AH154" s="400"/>
      <c r="AI154" s="400"/>
      <c r="AJ154" s="400"/>
      <c r="AK154" s="400"/>
      <c r="AL154" s="400"/>
      <c r="AM154" s="400"/>
      <c r="AN154" s="400"/>
      <c r="AO154" s="400"/>
      <c r="AP154" s="400"/>
      <c r="AQ154" s="400"/>
      <c r="AR154" s="400"/>
      <c r="AS154" s="400"/>
      <c r="AT154" s="400"/>
      <c r="AU154" s="400"/>
      <c r="AV154" s="400"/>
      <c r="AW154" s="400"/>
      <c r="AX154" s="400"/>
      <c r="AY154" s="400"/>
      <c r="AZ154" s="400"/>
      <c r="BA154" s="400"/>
      <c r="BB154" s="400"/>
    </row>
    <row r="155" spans="1:16384" s="241" customFormat="1" ht="30.75" customHeight="1" x14ac:dyDescent="0.25">
      <c r="A155" s="459" t="s">
        <v>681</v>
      </c>
      <c r="B155" s="450"/>
      <c r="C155" s="450"/>
      <c r="D155" s="450"/>
      <c r="E155" s="450"/>
      <c r="F155" s="450"/>
      <c r="G155" s="450"/>
      <c r="H155" s="450"/>
      <c r="I155" s="334"/>
      <c r="J155" s="334"/>
      <c r="K155" s="335"/>
      <c r="L155" s="334"/>
      <c r="M155" s="334"/>
      <c r="N155" s="403"/>
      <c r="O155" s="403"/>
      <c r="P155" s="404"/>
      <c r="Q155" s="404"/>
      <c r="R155" s="403"/>
      <c r="S155" s="403"/>
      <c r="T155" s="403"/>
      <c r="U155" s="403"/>
      <c r="V155" s="400"/>
      <c r="W155" s="400"/>
      <c r="X155" s="400"/>
      <c r="Y155" s="400"/>
      <c r="Z155" s="400"/>
      <c r="AA155" s="400"/>
      <c r="AB155" s="400"/>
      <c r="AC155" s="400"/>
      <c r="AD155" s="400"/>
      <c r="AE155" s="400"/>
      <c r="AF155" s="400"/>
      <c r="AG155" s="400"/>
      <c r="AH155" s="400"/>
      <c r="AI155" s="400"/>
      <c r="AJ155" s="400"/>
      <c r="AK155" s="400"/>
      <c r="AL155" s="400"/>
      <c r="AM155" s="400"/>
      <c r="AN155" s="400"/>
      <c r="AO155" s="400"/>
      <c r="AP155" s="400"/>
      <c r="AQ155" s="400"/>
      <c r="AR155" s="400"/>
      <c r="AS155" s="400"/>
      <c r="AT155" s="400"/>
      <c r="AU155" s="400"/>
      <c r="AV155" s="400"/>
      <c r="AW155" s="400"/>
      <c r="AX155" s="400"/>
      <c r="AY155" s="400"/>
      <c r="AZ155" s="400"/>
      <c r="BA155" s="400"/>
      <c r="BB155" s="400"/>
    </row>
    <row r="156" spans="1:16384" s="241" customFormat="1" ht="70.5" customHeight="1" x14ac:dyDescent="0.25">
      <c r="A156" s="457" t="s">
        <v>682</v>
      </c>
      <c r="B156" s="457"/>
      <c r="C156" s="457"/>
      <c r="D156" s="457"/>
      <c r="E156" s="457"/>
      <c r="F156" s="457"/>
      <c r="G156" s="457"/>
      <c r="H156" s="457"/>
      <c r="I156" s="334"/>
      <c r="J156" s="334"/>
      <c r="K156" s="335"/>
      <c r="L156" s="334"/>
      <c r="M156" s="334"/>
      <c r="N156" s="403"/>
      <c r="O156" s="403"/>
      <c r="P156" s="404"/>
      <c r="Q156" s="404"/>
      <c r="R156" s="403"/>
      <c r="S156" s="403"/>
      <c r="T156" s="403"/>
      <c r="U156" s="403"/>
      <c r="V156" s="400"/>
      <c r="W156" s="400"/>
      <c r="X156" s="400"/>
      <c r="Y156" s="400"/>
      <c r="Z156" s="400"/>
      <c r="AA156" s="400"/>
      <c r="AB156" s="400"/>
      <c r="AC156" s="400"/>
      <c r="AD156" s="400"/>
      <c r="AE156" s="400"/>
      <c r="AF156" s="400"/>
      <c r="AG156" s="400"/>
      <c r="AH156" s="400"/>
      <c r="AI156" s="400"/>
      <c r="AJ156" s="400"/>
      <c r="AK156" s="400"/>
      <c r="AL156" s="400"/>
      <c r="AM156" s="400"/>
      <c r="AN156" s="400"/>
      <c r="AO156" s="400"/>
      <c r="AP156" s="400"/>
      <c r="AQ156" s="400"/>
      <c r="AR156" s="400"/>
      <c r="AS156" s="400"/>
      <c r="AT156" s="400"/>
      <c r="AU156" s="400"/>
      <c r="AV156" s="400"/>
      <c r="AW156" s="400"/>
      <c r="AX156" s="400"/>
      <c r="AY156" s="400"/>
      <c r="AZ156" s="400"/>
      <c r="BA156" s="400"/>
      <c r="BB156" s="400"/>
    </row>
    <row r="157" spans="1:16384" s="241" customFormat="1" ht="78.75" customHeight="1" x14ac:dyDescent="0.25">
      <c r="A157" s="457" t="s">
        <v>683</v>
      </c>
      <c r="B157" s="457"/>
      <c r="C157" s="457"/>
      <c r="D157" s="457"/>
      <c r="E157" s="457"/>
      <c r="F157" s="457"/>
      <c r="G157" s="457"/>
      <c r="H157" s="457"/>
      <c r="I157" s="334"/>
      <c r="J157" s="334"/>
      <c r="K157" s="335"/>
      <c r="L157" s="334"/>
      <c r="M157" s="334"/>
      <c r="N157" s="403"/>
      <c r="O157" s="403"/>
      <c r="P157" s="404"/>
      <c r="Q157" s="404"/>
      <c r="R157" s="403"/>
      <c r="S157" s="403"/>
      <c r="T157" s="403"/>
      <c r="U157" s="403"/>
      <c r="V157" s="400"/>
      <c r="W157" s="400"/>
      <c r="X157" s="400"/>
      <c r="Y157" s="400"/>
      <c r="Z157" s="400"/>
      <c r="AA157" s="400"/>
      <c r="AB157" s="400"/>
      <c r="AC157" s="400"/>
      <c r="AD157" s="400"/>
      <c r="AE157" s="400"/>
      <c r="AF157" s="400"/>
      <c r="AG157" s="400"/>
      <c r="AH157" s="400"/>
      <c r="AI157" s="400"/>
      <c r="AJ157" s="400"/>
      <c r="AK157" s="400"/>
      <c r="AL157" s="400"/>
      <c r="AM157" s="400"/>
      <c r="AN157" s="400"/>
      <c r="AO157" s="400"/>
      <c r="AP157" s="400"/>
      <c r="AQ157" s="400"/>
      <c r="AR157" s="400"/>
      <c r="AS157" s="400"/>
      <c r="AT157" s="400"/>
      <c r="AU157" s="400"/>
      <c r="AV157" s="400"/>
      <c r="AW157" s="400"/>
      <c r="AX157" s="400"/>
      <c r="AY157" s="400"/>
      <c r="AZ157" s="400"/>
      <c r="BA157" s="400"/>
      <c r="BB157" s="400"/>
    </row>
    <row r="158" spans="1:16384" s="241" customFormat="1" ht="30.75" customHeight="1" x14ac:dyDescent="0.25">
      <c r="A158" s="459" t="s">
        <v>684</v>
      </c>
      <c r="B158" s="459"/>
      <c r="C158" s="459"/>
      <c r="D158" s="459"/>
      <c r="E158" s="459"/>
      <c r="F158" s="459"/>
      <c r="G158" s="459"/>
      <c r="H158" s="459"/>
      <c r="I158" s="334"/>
      <c r="J158" s="334"/>
      <c r="K158" s="335"/>
      <c r="L158" s="334"/>
      <c r="M158" s="334"/>
      <c r="N158" s="403"/>
      <c r="O158" s="403"/>
      <c r="P158" s="404"/>
      <c r="Q158" s="404"/>
      <c r="R158" s="403"/>
      <c r="S158" s="403"/>
      <c r="T158" s="403"/>
      <c r="U158" s="403"/>
      <c r="V158" s="400"/>
      <c r="W158" s="400"/>
      <c r="X158" s="400"/>
      <c r="Y158" s="400"/>
      <c r="Z158" s="400"/>
      <c r="AA158" s="400"/>
      <c r="AB158" s="400"/>
      <c r="AC158" s="400"/>
      <c r="AD158" s="400"/>
      <c r="AE158" s="400"/>
      <c r="AF158" s="400"/>
      <c r="AG158" s="400"/>
      <c r="AH158" s="400"/>
      <c r="AI158" s="400"/>
      <c r="AJ158" s="400"/>
      <c r="AK158" s="400"/>
      <c r="AL158" s="400"/>
      <c r="AM158" s="400"/>
      <c r="AN158" s="400"/>
      <c r="AO158" s="400"/>
      <c r="AP158" s="400"/>
      <c r="AQ158" s="400"/>
      <c r="AR158" s="400"/>
      <c r="AS158" s="400"/>
      <c r="AT158" s="400"/>
      <c r="AU158" s="400"/>
      <c r="AV158" s="400"/>
      <c r="AW158" s="400"/>
      <c r="AX158" s="400"/>
      <c r="AY158" s="400"/>
      <c r="AZ158" s="400"/>
      <c r="BA158" s="400"/>
      <c r="BB158" s="400"/>
    </row>
    <row r="159" spans="1:16384" s="241" customFormat="1" ht="33" customHeight="1" x14ac:dyDescent="0.25">
      <c r="A159" s="457" t="s">
        <v>685</v>
      </c>
      <c r="B159" s="457"/>
      <c r="C159" s="457"/>
      <c r="D159" s="457"/>
      <c r="E159" s="457"/>
      <c r="F159" s="457"/>
      <c r="G159" s="457"/>
      <c r="H159" s="457"/>
      <c r="I159" s="334"/>
      <c r="J159" s="334"/>
      <c r="K159" s="335"/>
      <c r="L159" s="334"/>
      <c r="M159" s="334"/>
      <c r="N159" s="403"/>
      <c r="O159" s="403"/>
      <c r="P159" s="404"/>
      <c r="Q159" s="404"/>
      <c r="R159" s="403"/>
      <c r="S159" s="403"/>
      <c r="T159" s="403"/>
      <c r="U159" s="403"/>
      <c r="V159" s="400"/>
      <c r="W159" s="400"/>
      <c r="X159" s="400"/>
      <c r="Y159" s="400"/>
      <c r="Z159" s="400"/>
      <c r="AA159" s="400"/>
      <c r="AB159" s="400"/>
      <c r="AC159" s="400"/>
      <c r="AD159" s="400"/>
      <c r="AE159" s="400"/>
      <c r="AF159" s="400"/>
      <c r="AG159" s="400"/>
      <c r="AH159" s="400"/>
      <c r="AI159" s="400"/>
      <c r="AJ159" s="400"/>
      <c r="AK159" s="400"/>
      <c r="AL159" s="400"/>
      <c r="AM159" s="400"/>
      <c r="AN159" s="400"/>
      <c r="AO159" s="400"/>
      <c r="AP159" s="400"/>
      <c r="AQ159" s="400"/>
      <c r="AR159" s="400"/>
      <c r="AS159" s="400"/>
      <c r="AT159" s="400"/>
      <c r="AU159" s="400"/>
      <c r="AV159" s="400"/>
      <c r="AW159" s="400"/>
      <c r="AX159" s="400"/>
      <c r="AY159" s="400"/>
      <c r="AZ159" s="400"/>
      <c r="BA159" s="400"/>
      <c r="BB159" s="400"/>
    </row>
    <row r="160" spans="1:16384" s="241" customFormat="1" ht="17.25" customHeight="1" x14ac:dyDescent="0.25">
      <c r="A160" s="458" t="s">
        <v>686</v>
      </c>
      <c r="B160" s="458"/>
      <c r="C160" s="458"/>
      <c r="D160" s="458"/>
      <c r="E160" s="458"/>
      <c r="F160" s="458"/>
      <c r="G160" s="458"/>
      <c r="H160" s="458"/>
      <c r="I160" s="334"/>
      <c r="J160" s="334"/>
      <c r="K160" s="334"/>
      <c r="L160" s="334"/>
      <c r="M160" s="334"/>
      <c r="N160" s="403"/>
      <c r="O160" s="403"/>
      <c r="P160" s="404"/>
      <c r="Q160" s="404"/>
      <c r="R160" s="403"/>
      <c r="S160" s="403"/>
      <c r="T160" s="403"/>
      <c r="U160" s="403"/>
      <c r="V160" s="400"/>
      <c r="W160" s="400"/>
      <c r="X160" s="400"/>
      <c r="Y160" s="400"/>
      <c r="Z160" s="400"/>
      <c r="AA160" s="400"/>
      <c r="AB160" s="400"/>
      <c r="AC160" s="400"/>
      <c r="AD160" s="400"/>
      <c r="AE160" s="400"/>
      <c r="AF160" s="400"/>
      <c r="AG160" s="400"/>
      <c r="AH160" s="400"/>
      <c r="AI160" s="400"/>
      <c r="AJ160" s="400"/>
      <c r="AK160" s="400"/>
      <c r="AL160" s="400"/>
      <c r="AM160" s="400"/>
      <c r="AN160" s="400"/>
      <c r="AO160" s="400"/>
      <c r="AP160" s="400"/>
      <c r="AQ160" s="400"/>
      <c r="AR160" s="400"/>
      <c r="AS160" s="400"/>
      <c r="AT160" s="400"/>
      <c r="AU160" s="400"/>
      <c r="AV160" s="400"/>
      <c r="AW160" s="400"/>
      <c r="AX160" s="400"/>
      <c r="AY160" s="400"/>
      <c r="AZ160" s="400"/>
      <c r="BA160" s="400"/>
      <c r="BB160" s="400"/>
    </row>
    <row r="161" spans="1:54" x14ac:dyDescent="0.25">
      <c r="O161" s="387"/>
      <c r="P161" s="387"/>
      <c r="Q161" s="388"/>
      <c r="R161" s="388"/>
      <c r="S161" s="388"/>
      <c r="T161" s="388"/>
      <c r="U161" s="388"/>
    </row>
    <row r="162" spans="1:54" x14ac:dyDescent="0.25">
      <c r="A162" s="73" t="s">
        <v>687</v>
      </c>
      <c r="B162" s="74"/>
      <c r="O162" s="387"/>
      <c r="P162" s="387"/>
      <c r="Q162" s="388"/>
      <c r="R162" s="388"/>
      <c r="S162" s="388"/>
      <c r="T162" s="388"/>
      <c r="U162" s="388"/>
    </row>
    <row r="163" spans="1:54" x14ac:dyDescent="0.25">
      <c r="B163" s="74" t="s">
        <v>688</v>
      </c>
      <c r="C163" s="74"/>
      <c r="D163" s="74"/>
      <c r="E163" s="74"/>
      <c r="F163" s="75"/>
      <c r="G163" s="74"/>
      <c r="H163" s="75"/>
      <c r="I163" s="74"/>
      <c r="J163" s="74"/>
      <c r="O163" s="387"/>
      <c r="P163" s="387"/>
      <c r="Q163" s="388"/>
      <c r="R163" s="388"/>
      <c r="S163" s="388"/>
      <c r="T163" s="388"/>
      <c r="U163" s="388"/>
    </row>
    <row r="164" spans="1:54" x14ac:dyDescent="0.25">
      <c r="B164" s="74" t="s">
        <v>689</v>
      </c>
      <c r="C164" s="74"/>
      <c r="D164" s="74"/>
      <c r="E164" s="74"/>
      <c r="F164" s="75"/>
      <c r="G164" s="74"/>
      <c r="H164" s="75"/>
      <c r="I164" s="74"/>
      <c r="J164" s="74"/>
      <c r="O164" s="387"/>
      <c r="P164" s="387"/>
      <c r="Q164" s="388"/>
      <c r="R164" s="388"/>
      <c r="S164" s="388"/>
      <c r="T164" s="388"/>
      <c r="U164" s="388"/>
    </row>
    <row r="165" spans="1:54" x14ac:dyDescent="0.25">
      <c r="B165" s="74" t="s">
        <v>690</v>
      </c>
      <c r="C165" s="74"/>
      <c r="D165" s="74"/>
      <c r="E165" s="74"/>
      <c r="F165" s="75"/>
      <c r="G165" s="74"/>
      <c r="H165" s="75"/>
      <c r="I165" s="74"/>
      <c r="J165" s="74"/>
      <c r="O165" s="387"/>
      <c r="P165" s="387"/>
      <c r="Q165" s="388"/>
      <c r="R165" s="388"/>
      <c r="S165" s="388"/>
      <c r="T165" s="388"/>
      <c r="U165" s="388"/>
    </row>
    <row r="166" spans="1:54" x14ac:dyDescent="0.25">
      <c r="O166" s="387"/>
      <c r="P166" s="387"/>
      <c r="Q166" s="388"/>
      <c r="R166" s="388"/>
      <c r="S166" s="388"/>
      <c r="T166" s="388"/>
      <c r="U166" s="388"/>
    </row>
    <row r="167" spans="1:54" x14ac:dyDescent="0.25">
      <c r="B167" s="74" t="s">
        <v>691</v>
      </c>
      <c r="C167" s="74"/>
      <c r="D167" s="74"/>
      <c r="E167" s="74"/>
      <c r="F167" s="75"/>
      <c r="G167" s="74"/>
      <c r="H167" s="75"/>
      <c r="I167" s="74"/>
      <c r="J167" s="74"/>
      <c r="O167" s="387"/>
      <c r="P167" s="387"/>
      <c r="Q167" s="388"/>
      <c r="R167" s="388"/>
      <c r="S167" s="388"/>
      <c r="T167" s="388"/>
      <c r="U167" s="388"/>
    </row>
    <row r="168" spans="1:54" x14ac:dyDescent="0.25">
      <c r="O168" s="387"/>
      <c r="P168" s="387"/>
      <c r="Q168" s="388"/>
      <c r="R168" s="388"/>
      <c r="S168" s="388"/>
      <c r="T168" s="388"/>
      <c r="U168" s="388"/>
    </row>
    <row r="169" spans="1:54" x14ac:dyDescent="0.25">
      <c r="B169" s="74" t="s">
        <v>692</v>
      </c>
      <c r="C169" s="74"/>
      <c r="D169" s="74"/>
      <c r="E169" s="74"/>
      <c r="F169" s="75"/>
      <c r="G169" s="74"/>
      <c r="H169" s="75"/>
      <c r="I169" s="74"/>
      <c r="J169" s="74"/>
      <c r="O169" s="387"/>
      <c r="P169" s="387"/>
      <c r="Q169" s="388"/>
      <c r="R169" s="388"/>
      <c r="S169" s="388"/>
      <c r="T169" s="388"/>
      <c r="U169" s="388"/>
    </row>
    <row r="170" spans="1:54" x14ac:dyDescent="0.25">
      <c r="O170" s="387"/>
      <c r="P170" s="387"/>
      <c r="Q170" s="388"/>
      <c r="R170" s="388"/>
      <c r="S170" s="388"/>
      <c r="T170" s="388"/>
      <c r="U170" s="388"/>
    </row>
    <row r="171" spans="1:54" x14ac:dyDescent="0.25">
      <c r="B171" s="74" t="s">
        <v>693</v>
      </c>
      <c r="C171" s="74"/>
      <c r="D171" s="74"/>
      <c r="E171" s="74"/>
      <c r="O171" s="387"/>
      <c r="P171" s="387"/>
      <c r="Q171" s="388"/>
      <c r="R171" s="388"/>
      <c r="S171" s="388"/>
      <c r="T171" s="388"/>
      <c r="U171" s="388"/>
    </row>
    <row r="172" spans="1:54" x14ac:dyDescent="0.25">
      <c r="O172" s="387"/>
      <c r="P172" s="387"/>
      <c r="Q172" s="388"/>
      <c r="R172" s="388"/>
      <c r="S172" s="388"/>
      <c r="T172" s="388"/>
      <c r="U172" s="388"/>
    </row>
    <row r="173" spans="1:54" x14ac:dyDescent="0.25">
      <c r="B173" s="74" t="s">
        <v>694</v>
      </c>
      <c r="C173" s="74"/>
      <c r="D173" s="74"/>
      <c r="E173" s="74"/>
      <c r="F173" s="75"/>
      <c r="G173" s="74"/>
      <c r="H173" s="75"/>
      <c r="I173" s="74"/>
      <c r="J173" s="74"/>
      <c r="O173" s="387"/>
      <c r="P173" s="387"/>
      <c r="Q173" s="388"/>
      <c r="R173" s="388"/>
      <c r="S173" s="388"/>
      <c r="T173" s="388"/>
      <c r="U173" s="388"/>
    </row>
    <row r="174" spans="1:54" x14ac:dyDescent="0.25">
      <c r="B174" s="74" t="s">
        <v>695</v>
      </c>
      <c r="C174" s="74"/>
      <c r="D174" s="74"/>
      <c r="E174" s="74"/>
      <c r="F174" s="75"/>
      <c r="G174" s="74"/>
      <c r="H174" s="75"/>
      <c r="I174" s="74"/>
      <c r="J174" s="74"/>
      <c r="O174" s="387"/>
      <c r="P174" s="387"/>
      <c r="Q174" s="388"/>
      <c r="R174" s="388"/>
      <c r="S174" s="388"/>
      <c r="T174" s="388"/>
      <c r="U174" s="388"/>
    </row>
    <row r="175" spans="1:54" x14ac:dyDescent="0.25">
      <c r="B175"/>
      <c r="C175"/>
      <c r="D175"/>
      <c r="E175"/>
      <c r="F175"/>
      <c r="G175"/>
      <c r="H175"/>
      <c r="I175"/>
      <c r="J175"/>
      <c r="O175" s="387"/>
      <c r="P175" s="387"/>
      <c r="Q175" s="388"/>
      <c r="R175" s="388"/>
      <c r="S175" s="388"/>
      <c r="T175" s="388"/>
      <c r="U175" s="388"/>
    </row>
    <row r="176" spans="1:54" customFormat="1" ht="11.25" x14ac:dyDescent="0.2">
      <c r="N176" s="231"/>
      <c r="O176" s="231"/>
      <c r="P176" s="231"/>
      <c r="Q176" s="231"/>
      <c r="R176" s="231"/>
      <c r="S176" s="231"/>
      <c r="T176" s="231"/>
      <c r="U176" s="231"/>
      <c r="V176" s="231"/>
      <c r="W176" s="231"/>
      <c r="X176" s="231"/>
      <c r="Y176" s="231"/>
      <c r="Z176" s="231"/>
      <c r="AA176" s="231"/>
      <c r="AB176" s="231"/>
      <c r="AC176" s="231"/>
      <c r="AD176" s="231"/>
      <c r="AE176" s="231"/>
      <c r="AF176" s="231"/>
      <c r="AG176" s="231"/>
      <c r="AH176" s="231"/>
      <c r="AI176" s="231"/>
      <c r="AJ176" s="231"/>
      <c r="AK176" s="231"/>
      <c r="AL176" s="231"/>
      <c r="AM176" s="231"/>
      <c r="AN176" s="231"/>
      <c r="AO176" s="231"/>
      <c r="AP176" s="231"/>
      <c r="AQ176" s="231"/>
      <c r="AR176" s="231"/>
      <c r="AS176" s="231"/>
      <c r="AT176" s="231"/>
      <c r="AU176" s="231"/>
      <c r="AV176" s="231"/>
      <c r="AW176" s="231"/>
      <c r="AX176" s="231"/>
      <c r="AY176" s="231"/>
      <c r="AZ176" s="231"/>
      <c r="BA176" s="231"/>
      <c r="BB176" s="231"/>
    </row>
    <row r="177" spans="14:54" customFormat="1" ht="11.25" x14ac:dyDescent="0.2">
      <c r="N177" s="231"/>
      <c r="O177" s="231"/>
      <c r="P177" s="231"/>
      <c r="Q177" s="231"/>
      <c r="R177" s="231"/>
      <c r="S177" s="231"/>
      <c r="T177" s="231"/>
      <c r="U177" s="231"/>
      <c r="V177" s="231"/>
      <c r="W177" s="231"/>
      <c r="X177" s="231"/>
      <c r="Y177" s="231"/>
      <c r="Z177" s="231"/>
      <c r="AA177" s="231"/>
      <c r="AB177" s="231"/>
      <c r="AC177" s="231"/>
      <c r="AD177" s="231"/>
      <c r="AE177" s="231"/>
      <c r="AF177" s="231"/>
      <c r="AG177" s="231"/>
      <c r="AH177" s="231"/>
      <c r="AI177" s="231"/>
      <c r="AJ177" s="231"/>
      <c r="AK177" s="231"/>
      <c r="AL177" s="231"/>
      <c r="AM177" s="231"/>
      <c r="AN177" s="231"/>
      <c r="AO177" s="231"/>
      <c r="AP177" s="231"/>
      <c r="AQ177" s="231"/>
      <c r="AR177" s="231"/>
      <c r="AS177" s="231"/>
      <c r="AT177" s="231"/>
      <c r="AU177" s="231"/>
      <c r="AV177" s="231"/>
      <c r="AW177" s="231"/>
      <c r="AX177" s="231"/>
      <c r="AY177" s="231"/>
      <c r="AZ177" s="231"/>
      <c r="BA177" s="231"/>
      <c r="BB177" s="231"/>
    </row>
    <row r="178" spans="14:54" customFormat="1" ht="11.25" x14ac:dyDescent="0.2">
      <c r="N178" s="231"/>
      <c r="O178" s="231"/>
      <c r="P178" s="231"/>
      <c r="Q178" s="231"/>
      <c r="R178" s="231"/>
      <c r="S178" s="231"/>
      <c r="T178" s="231"/>
      <c r="U178" s="231"/>
      <c r="V178" s="231"/>
      <c r="W178" s="231"/>
      <c r="X178" s="231"/>
      <c r="Y178" s="231"/>
      <c r="Z178" s="231"/>
      <c r="AA178" s="231"/>
      <c r="AB178" s="231"/>
      <c r="AC178" s="231"/>
      <c r="AD178" s="231"/>
      <c r="AE178" s="231"/>
      <c r="AF178" s="231"/>
      <c r="AG178" s="231"/>
      <c r="AH178" s="231"/>
      <c r="AI178" s="231"/>
      <c r="AJ178" s="231"/>
      <c r="AK178" s="231"/>
      <c r="AL178" s="231"/>
      <c r="AM178" s="231"/>
      <c r="AN178" s="231"/>
      <c r="AO178" s="231"/>
      <c r="AP178" s="231"/>
      <c r="AQ178" s="231"/>
      <c r="AR178" s="231"/>
      <c r="AS178" s="231"/>
      <c r="AT178" s="231"/>
      <c r="AU178" s="231"/>
      <c r="AV178" s="231"/>
      <c r="AW178" s="231"/>
      <c r="AX178" s="231"/>
      <c r="AY178" s="231"/>
      <c r="AZ178" s="231"/>
      <c r="BA178" s="231"/>
      <c r="BB178" s="231"/>
    </row>
    <row r="179" spans="14:54" customFormat="1" ht="11.25" x14ac:dyDescent="0.2">
      <c r="N179" s="231"/>
      <c r="O179" s="231"/>
      <c r="P179" s="231"/>
      <c r="Q179" s="231"/>
      <c r="R179" s="231"/>
      <c r="S179" s="231"/>
      <c r="T179" s="231"/>
      <c r="U179" s="231"/>
      <c r="V179" s="231"/>
      <c r="W179" s="231"/>
      <c r="X179" s="231"/>
      <c r="Y179" s="231"/>
      <c r="Z179" s="231"/>
      <c r="AA179" s="231"/>
      <c r="AB179" s="231"/>
      <c r="AC179" s="231"/>
      <c r="AD179" s="231"/>
      <c r="AE179" s="231"/>
      <c r="AF179" s="231"/>
      <c r="AG179" s="231"/>
      <c r="AH179" s="231"/>
      <c r="AI179" s="231"/>
      <c r="AJ179" s="231"/>
      <c r="AK179" s="231"/>
      <c r="AL179" s="231"/>
      <c r="AM179" s="231"/>
      <c r="AN179" s="231"/>
      <c r="AO179" s="231"/>
      <c r="AP179" s="231"/>
      <c r="AQ179" s="231"/>
      <c r="AR179" s="231"/>
      <c r="AS179" s="231"/>
      <c r="AT179" s="231"/>
      <c r="AU179" s="231"/>
      <c r="AV179" s="231"/>
      <c r="AW179" s="231"/>
      <c r="AX179" s="231"/>
      <c r="AY179" s="231"/>
      <c r="AZ179" s="231"/>
      <c r="BA179" s="231"/>
      <c r="BB179" s="231"/>
    </row>
    <row r="180" spans="14:54" customFormat="1" ht="11.25" x14ac:dyDescent="0.2">
      <c r="N180" s="231"/>
      <c r="O180" s="231"/>
      <c r="P180" s="231"/>
      <c r="Q180" s="231"/>
      <c r="R180" s="231"/>
      <c r="S180" s="231"/>
      <c r="T180" s="231"/>
      <c r="U180" s="231"/>
      <c r="V180" s="231"/>
      <c r="W180" s="231"/>
      <c r="X180" s="231"/>
      <c r="Y180" s="231"/>
      <c r="Z180" s="231"/>
      <c r="AA180" s="231"/>
      <c r="AB180" s="231"/>
      <c r="AC180" s="231"/>
      <c r="AD180" s="231"/>
      <c r="AE180" s="231"/>
      <c r="AF180" s="231"/>
      <c r="AG180" s="231"/>
      <c r="AH180" s="231"/>
      <c r="AI180" s="231"/>
      <c r="AJ180" s="231"/>
      <c r="AK180" s="231"/>
      <c r="AL180" s="231"/>
      <c r="AM180" s="231"/>
      <c r="AN180" s="231"/>
      <c r="AO180" s="231"/>
      <c r="AP180" s="231"/>
      <c r="AQ180" s="231"/>
      <c r="AR180" s="231"/>
      <c r="AS180" s="231"/>
      <c r="AT180" s="231"/>
      <c r="AU180" s="231"/>
      <c r="AV180" s="231"/>
      <c r="AW180" s="231"/>
      <c r="AX180" s="231"/>
      <c r="AY180" s="231"/>
      <c r="AZ180" s="231"/>
      <c r="BA180" s="231"/>
      <c r="BB180" s="231"/>
    </row>
    <row r="181" spans="14:54" customFormat="1" ht="11.25" x14ac:dyDescent="0.2">
      <c r="N181" s="231"/>
      <c r="O181" s="231"/>
      <c r="P181" s="231"/>
      <c r="Q181" s="231"/>
      <c r="R181" s="231"/>
      <c r="S181" s="231"/>
      <c r="T181" s="231"/>
      <c r="U181" s="231"/>
      <c r="V181" s="231"/>
      <c r="W181" s="231"/>
      <c r="X181" s="231"/>
      <c r="Y181" s="231"/>
      <c r="Z181" s="231"/>
      <c r="AA181" s="231"/>
      <c r="AB181" s="231"/>
      <c r="AC181" s="231"/>
      <c r="AD181" s="231"/>
      <c r="AE181" s="231"/>
      <c r="AF181" s="231"/>
      <c r="AG181" s="231"/>
      <c r="AH181" s="231"/>
      <c r="AI181" s="231"/>
      <c r="AJ181" s="231"/>
      <c r="AK181" s="231"/>
      <c r="AL181" s="231"/>
      <c r="AM181" s="231"/>
      <c r="AN181" s="231"/>
      <c r="AO181" s="231"/>
      <c r="AP181" s="231"/>
      <c r="AQ181" s="231"/>
      <c r="AR181" s="231"/>
      <c r="AS181" s="231"/>
      <c r="AT181" s="231"/>
      <c r="AU181" s="231"/>
      <c r="AV181" s="231"/>
      <c r="AW181" s="231"/>
      <c r="AX181" s="231"/>
      <c r="AY181" s="231"/>
      <c r="AZ181" s="231"/>
      <c r="BA181" s="231"/>
      <c r="BB181" s="231"/>
    </row>
    <row r="182" spans="14:54" customFormat="1" ht="11.25" x14ac:dyDescent="0.2">
      <c r="N182" s="231"/>
      <c r="O182" s="231"/>
      <c r="P182" s="231"/>
      <c r="Q182" s="231"/>
      <c r="R182" s="231"/>
      <c r="S182" s="231"/>
      <c r="T182" s="231"/>
      <c r="U182" s="231"/>
      <c r="V182" s="231"/>
      <c r="W182" s="231"/>
      <c r="X182" s="231"/>
      <c r="Y182" s="231"/>
      <c r="Z182" s="231"/>
      <c r="AA182" s="231"/>
      <c r="AB182" s="231"/>
      <c r="AC182" s="231"/>
      <c r="AD182" s="231"/>
      <c r="AE182" s="231"/>
      <c r="AF182" s="231"/>
      <c r="AG182" s="231"/>
      <c r="AH182" s="231"/>
      <c r="AI182" s="231"/>
      <c r="AJ182" s="231"/>
      <c r="AK182" s="231"/>
      <c r="AL182" s="231"/>
      <c r="AM182" s="231"/>
      <c r="AN182" s="231"/>
      <c r="AO182" s="231"/>
      <c r="AP182" s="231"/>
      <c r="AQ182" s="231"/>
      <c r="AR182" s="231"/>
      <c r="AS182" s="231"/>
      <c r="AT182" s="231"/>
      <c r="AU182" s="231"/>
      <c r="AV182" s="231"/>
      <c r="AW182" s="231"/>
      <c r="AX182" s="231"/>
      <c r="AY182" s="231"/>
      <c r="AZ182" s="231"/>
      <c r="BA182" s="231"/>
      <c r="BB182" s="231"/>
    </row>
    <row r="183" spans="14:54" customFormat="1" ht="11.25" x14ac:dyDescent="0.2">
      <c r="N183" s="231"/>
      <c r="O183" s="231"/>
      <c r="P183" s="231"/>
      <c r="Q183" s="231"/>
      <c r="R183" s="231"/>
      <c r="S183" s="231"/>
      <c r="T183" s="231"/>
      <c r="U183" s="231"/>
      <c r="V183" s="231"/>
      <c r="W183" s="231"/>
      <c r="X183" s="231"/>
      <c r="Y183" s="231"/>
      <c r="Z183" s="231"/>
      <c r="AA183" s="231"/>
      <c r="AB183" s="231"/>
      <c r="AC183" s="231"/>
      <c r="AD183" s="231"/>
      <c r="AE183" s="231"/>
      <c r="AF183" s="231"/>
      <c r="AG183" s="231"/>
      <c r="AH183" s="231"/>
      <c r="AI183" s="231"/>
      <c r="AJ183" s="231"/>
      <c r="AK183" s="231"/>
      <c r="AL183" s="231"/>
      <c r="AM183" s="231"/>
      <c r="AN183" s="231"/>
      <c r="AO183" s="231"/>
      <c r="AP183" s="231"/>
      <c r="AQ183" s="231"/>
      <c r="AR183" s="231"/>
      <c r="AS183" s="231"/>
      <c r="AT183" s="231"/>
      <c r="AU183" s="231"/>
      <c r="AV183" s="231"/>
      <c r="AW183" s="231"/>
      <c r="AX183" s="231"/>
      <c r="AY183" s="231"/>
      <c r="AZ183" s="231"/>
      <c r="BA183" s="231"/>
      <c r="BB183" s="231"/>
    </row>
    <row r="184" spans="14:54" customFormat="1" ht="11.25" x14ac:dyDescent="0.2">
      <c r="N184" s="231"/>
      <c r="O184" s="231"/>
      <c r="P184" s="231"/>
      <c r="Q184" s="231"/>
      <c r="R184" s="231"/>
      <c r="S184" s="231"/>
      <c r="T184" s="231"/>
      <c r="U184" s="231"/>
      <c r="V184" s="231"/>
      <c r="W184" s="231"/>
      <c r="X184" s="231"/>
      <c r="Y184" s="231"/>
      <c r="Z184" s="231"/>
      <c r="AA184" s="231"/>
      <c r="AB184" s="231"/>
      <c r="AC184" s="231"/>
      <c r="AD184" s="231"/>
      <c r="AE184" s="231"/>
      <c r="AF184" s="231"/>
      <c r="AG184" s="231"/>
      <c r="AH184" s="231"/>
      <c r="AI184" s="231"/>
      <c r="AJ184" s="231"/>
      <c r="AK184" s="231"/>
      <c r="AL184" s="231"/>
      <c r="AM184" s="231"/>
      <c r="AN184" s="231"/>
      <c r="AO184" s="231"/>
      <c r="AP184" s="231"/>
      <c r="AQ184" s="231"/>
      <c r="AR184" s="231"/>
      <c r="AS184" s="231"/>
      <c r="AT184" s="231"/>
      <c r="AU184" s="231"/>
      <c r="AV184" s="231"/>
      <c r="AW184" s="231"/>
      <c r="AX184" s="231"/>
      <c r="AY184" s="231"/>
      <c r="AZ184" s="231"/>
      <c r="BA184" s="231"/>
      <c r="BB184" s="231"/>
    </row>
    <row r="185" spans="14:54" customFormat="1" ht="11.25" x14ac:dyDescent="0.2">
      <c r="N185" s="231"/>
      <c r="O185" s="231"/>
      <c r="P185" s="231"/>
      <c r="Q185" s="231"/>
      <c r="R185" s="231"/>
      <c r="S185" s="231"/>
      <c r="T185" s="231"/>
      <c r="U185" s="231"/>
      <c r="V185" s="231"/>
      <c r="W185" s="231"/>
      <c r="X185" s="231"/>
      <c r="Y185" s="231"/>
      <c r="Z185" s="231"/>
      <c r="AA185" s="231"/>
      <c r="AB185" s="231"/>
      <c r="AC185" s="231"/>
      <c r="AD185" s="231"/>
      <c r="AE185" s="231"/>
      <c r="AF185" s="231"/>
      <c r="AG185" s="231"/>
      <c r="AH185" s="231"/>
      <c r="AI185" s="231"/>
      <c r="AJ185" s="231"/>
      <c r="AK185" s="231"/>
      <c r="AL185" s="231"/>
      <c r="AM185" s="231"/>
      <c r="AN185" s="231"/>
      <c r="AO185" s="231"/>
      <c r="AP185" s="231"/>
      <c r="AQ185" s="231"/>
      <c r="AR185" s="231"/>
      <c r="AS185" s="231"/>
      <c r="AT185" s="231"/>
      <c r="AU185" s="231"/>
      <c r="AV185" s="231"/>
      <c r="AW185" s="231"/>
      <c r="AX185" s="231"/>
      <c r="AY185" s="231"/>
      <c r="AZ185" s="231"/>
      <c r="BA185" s="231"/>
      <c r="BB185" s="231"/>
    </row>
    <row r="186" spans="14:54" customFormat="1" ht="11.25" x14ac:dyDescent="0.2">
      <c r="N186" s="231"/>
      <c r="O186" s="231"/>
      <c r="P186" s="231"/>
      <c r="Q186" s="231"/>
      <c r="R186" s="231"/>
      <c r="S186" s="231"/>
      <c r="T186" s="231"/>
      <c r="U186" s="231"/>
      <c r="V186" s="231"/>
      <c r="W186" s="231"/>
      <c r="X186" s="231"/>
      <c r="Y186" s="231"/>
      <c r="Z186" s="231"/>
      <c r="AA186" s="231"/>
      <c r="AB186" s="231"/>
      <c r="AC186" s="231"/>
      <c r="AD186" s="231"/>
      <c r="AE186" s="231"/>
      <c r="AF186" s="231"/>
      <c r="AG186" s="231"/>
      <c r="AH186" s="231"/>
      <c r="AI186" s="231"/>
      <c r="AJ186" s="231"/>
      <c r="AK186" s="231"/>
      <c r="AL186" s="231"/>
      <c r="AM186" s="231"/>
      <c r="AN186" s="231"/>
      <c r="AO186" s="231"/>
      <c r="AP186" s="231"/>
      <c r="AQ186" s="231"/>
      <c r="AR186" s="231"/>
      <c r="AS186" s="231"/>
      <c r="AT186" s="231"/>
      <c r="AU186" s="231"/>
      <c r="AV186" s="231"/>
      <c r="AW186" s="231"/>
      <c r="AX186" s="231"/>
      <c r="AY186" s="231"/>
      <c r="AZ186" s="231"/>
      <c r="BA186" s="231"/>
      <c r="BB186" s="231"/>
    </row>
    <row r="187" spans="14:54" customFormat="1" ht="11.25" x14ac:dyDescent="0.2">
      <c r="N187" s="231"/>
      <c r="O187" s="231"/>
      <c r="P187" s="231"/>
      <c r="Q187" s="231"/>
      <c r="R187" s="231"/>
      <c r="S187" s="231"/>
      <c r="T187" s="231"/>
      <c r="U187" s="231"/>
      <c r="V187" s="231"/>
      <c r="W187" s="231"/>
      <c r="X187" s="231"/>
      <c r="Y187" s="231"/>
      <c r="Z187" s="231"/>
      <c r="AA187" s="231"/>
      <c r="AB187" s="231"/>
      <c r="AC187" s="231"/>
      <c r="AD187" s="231"/>
      <c r="AE187" s="231"/>
      <c r="AF187" s="231"/>
      <c r="AG187" s="231"/>
      <c r="AH187" s="231"/>
      <c r="AI187" s="231"/>
      <c r="AJ187" s="231"/>
      <c r="AK187" s="231"/>
      <c r="AL187" s="231"/>
      <c r="AM187" s="231"/>
      <c r="AN187" s="231"/>
      <c r="AO187" s="231"/>
      <c r="AP187" s="231"/>
      <c r="AQ187" s="231"/>
      <c r="AR187" s="231"/>
      <c r="AS187" s="231"/>
      <c r="AT187" s="231"/>
      <c r="AU187" s="231"/>
      <c r="AV187" s="231"/>
      <c r="AW187" s="231"/>
      <c r="AX187" s="231"/>
      <c r="AY187" s="231"/>
      <c r="AZ187" s="231"/>
      <c r="BA187" s="231"/>
      <c r="BB187" s="231"/>
    </row>
    <row r="188" spans="14:54" customFormat="1" ht="11.25" x14ac:dyDescent="0.2">
      <c r="N188" s="231"/>
      <c r="O188" s="231"/>
      <c r="P188" s="231"/>
      <c r="Q188" s="231"/>
      <c r="R188" s="231"/>
      <c r="S188" s="231"/>
      <c r="T188" s="231"/>
      <c r="U188" s="231"/>
      <c r="V188" s="231"/>
      <c r="W188" s="231"/>
      <c r="X188" s="231"/>
      <c r="Y188" s="231"/>
      <c r="Z188" s="231"/>
      <c r="AA188" s="231"/>
      <c r="AB188" s="231"/>
      <c r="AC188" s="231"/>
      <c r="AD188" s="231"/>
      <c r="AE188" s="231"/>
      <c r="AF188" s="231"/>
      <c r="AG188" s="231"/>
      <c r="AH188" s="231"/>
      <c r="AI188" s="231"/>
      <c r="AJ188" s="231"/>
      <c r="AK188" s="231"/>
      <c r="AL188" s="231"/>
      <c r="AM188" s="231"/>
      <c r="AN188" s="231"/>
      <c r="AO188" s="231"/>
      <c r="AP188" s="231"/>
      <c r="AQ188" s="231"/>
      <c r="AR188" s="231"/>
      <c r="AS188" s="231"/>
      <c r="AT188" s="231"/>
      <c r="AU188" s="231"/>
      <c r="AV188" s="231"/>
      <c r="AW188" s="231"/>
      <c r="AX188" s="231"/>
      <c r="AY188" s="231"/>
      <c r="AZ188" s="231"/>
      <c r="BA188" s="231"/>
      <c r="BB188" s="231"/>
    </row>
    <row r="189" spans="14:54" customFormat="1" ht="11.25" x14ac:dyDescent="0.2">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231"/>
      <c r="AY189" s="231"/>
      <c r="AZ189" s="231"/>
      <c r="BA189" s="231"/>
      <c r="BB189" s="231"/>
    </row>
  </sheetData>
  <sheetProtection algorithmName="SHA-512" hashValue="Bp5P97XppkdLsuOD81cyMtzKu9a4eMTqxxMdsxFQDw690dY8klU3zdiJ1LXhZZlyjdt1tH9oZ7U6GfWyD8Rkgw==" saltValue="ggMq9y7ucx92geqrP+ZLwQ==" spinCount="100000" sheet="1" objects="1" scenarios="1"/>
  <mergeCells count="2088">
    <mergeCell ref="E1:G1"/>
    <mergeCell ref="A149:H149"/>
    <mergeCell ref="A150:H150"/>
    <mergeCell ref="A151:H151"/>
    <mergeCell ref="A152:H152"/>
    <mergeCell ref="A153:H153"/>
    <mergeCell ref="A159:H159"/>
    <mergeCell ref="A160:H160"/>
    <mergeCell ref="A154:H154"/>
    <mergeCell ref="A155:H155"/>
    <mergeCell ref="A156:H156"/>
    <mergeCell ref="A157:H157"/>
    <mergeCell ref="A158:H158"/>
    <mergeCell ref="B108:C108"/>
    <mergeCell ref="B109:C109"/>
    <mergeCell ref="B131:C131"/>
    <mergeCell ref="B129:C129"/>
    <mergeCell ref="B130:C130"/>
    <mergeCell ref="B39:C39"/>
    <mergeCell ref="B43:C43"/>
    <mergeCell ref="B47:C47"/>
    <mergeCell ref="B74:C74"/>
    <mergeCell ref="C26:E31"/>
    <mergeCell ref="B125:C125"/>
    <mergeCell ref="B138:C138"/>
    <mergeCell ref="B59:C59"/>
    <mergeCell ref="B60:C60"/>
    <mergeCell ref="B93:C93"/>
    <mergeCell ref="B104:C104"/>
    <mergeCell ref="B117:C117"/>
    <mergeCell ref="B76:C76"/>
    <mergeCell ref="B58:C58"/>
    <mergeCell ref="B35:M35"/>
    <mergeCell ref="B126:C126"/>
    <mergeCell ref="B124:C124"/>
    <mergeCell ref="B115:C115"/>
    <mergeCell ref="B116:C116"/>
    <mergeCell ref="DQ149:DX149"/>
    <mergeCell ref="DY149:EF149"/>
    <mergeCell ref="EG149:EN149"/>
    <mergeCell ref="EO149:EV149"/>
    <mergeCell ref="EW149:FD149"/>
    <mergeCell ref="CC149:CJ149"/>
    <mergeCell ref="CK149:CR149"/>
    <mergeCell ref="CS149:CZ149"/>
    <mergeCell ref="DA149:DH149"/>
    <mergeCell ref="DI149:DP149"/>
    <mergeCell ref="AO149:AV149"/>
    <mergeCell ref="AW149:BD149"/>
    <mergeCell ref="BE149:BL149"/>
    <mergeCell ref="BM149:BT149"/>
    <mergeCell ref="BU149:CB149"/>
    <mergeCell ref="B67:C67"/>
    <mergeCell ref="Y149:AF149"/>
    <mergeCell ref="AG149:AN149"/>
    <mergeCell ref="A145:H145"/>
    <mergeCell ref="A146:H146"/>
    <mergeCell ref="A147:H147"/>
    <mergeCell ref="A148:H148"/>
    <mergeCell ref="JU149:KB149"/>
    <mergeCell ref="KC149:KJ149"/>
    <mergeCell ref="KK149:KR149"/>
    <mergeCell ref="KS149:KZ149"/>
    <mergeCell ref="LA149:LH149"/>
    <mergeCell ref="IG149:IN149"/>
    <mergeCell ref="IO149:IV149"/>
    <mergeCell ref="IW149:JD149"/>
    <mergeCell ref="JE149:JL149"/>
    <mergeCell ref="JM149:JT149"/>
    <mergeCell ref="GS149:GZ149"/>
    <mergeCell ref="HA149:HH149"/>
    <mergeCell ref="HI149:HP149"/>
    <mergeCell ref="HQ149:HX149"/>
    <mergeCell ref="HY149:IF149"/>
    <mergeCell ref="FE149:FL149"/>
    <mergeCell ref="FM149:FT149"/>
    <mergeCell ref="FU149:GB149"/>
    <mergeCell ref="GC149:GJ149"/>
    <mergeCell ref="GK149:GR149"/>
    <mergeCell ref="PY149:QF149"/>
    <mergeCell ref="QG149:QN149"/>
    <mergeCell ref="QO149:QV149"/>
    <mergeCell ref="QW149:RD149"/>
    <mergeCell ref="RE149:RL149"/>
    <mergeCell ref="OK149:OR149"/>
    <mergeCell ref="OS149:OZ149"/>
    <mergeCell ref="PA149:PH149"/>
    <mergeCell ref="PI149:PP149"/>
    <mergeCell ref="PQ149:PX149"/>
    <mergeCell ref="MW149:ND149"/>
    <mergeCell ref="NE149:NL149"/>
    <mergeCell ref="NM149:NT149"/>
    <mergeCell ref="NU149:OB149"/>
    <mergeCell ref="OC149:OJ149"/>
    <mergeCell ref="LI149:LP149"/>
    <mergeCell ref="LQ149:LX149"/>
    <mergeCell ref="LY149:MF149"/>
    <mergeCell ref="MG149:MN149"/>
    <mergeCell ref="MO149:MV149"/>
    <mergeCell ref="WC149:WJ149"/>
    <mergeCell ref="WK149:WR149"/>
    <mergeCell ref="WS149:WZ149"/>
    <mergeCell ref="XA149:XH149"/>
    <mergeCell ref="XI149:XP149"/>
    <mergeCell ref="UO149:UV149"/>
    <mergeCell ref="UW149:VD149"/>
    <mergeCell ref="VE149:VL149"/>
    <mergeCell ref="VM149:VT149"/>
    <mergeCell ref="VU149:WB149"/>
    <mergeCell ref="TA149:TH149"/>
    <mergeCell ref="TI149:TP149"/>
    <mergeCell ref="TQ149:TX149"/>
    <mergeCell ref="TY149:UF149"/>
    <mergeCell ref="UG149:UN149"/>
    <mergeCell ref="RM149:RT149"/>
    <mergeCell ref="RU149:SB149"/>
    <mergeCell ref="SC149:SJ149"/>
    <mergeCell ref="SK149:SR149"/>
    <mergeCell ref="SS149:SZ149"/>
    <mergeCell ref="ACG149:ACN149"/>
    <mergeCell ref="ACO149:ACV149"/>
    <mergeCell ref="ACW149:ADD149"/>
    <mergeCell ref="ADE149:ADL149"/>
    <mergeCell ref="ADM149:ADT149"/>
    <mergeCell ref="AAS149:AAZ149"/>
    <mergeCell ref="ABA149:ABH149"/>
    <mergeCell ref="ABI149:ABP149"/>
    <mergeCell ref="ABQ149:ABX149"/>
    <mergeCell ref="ABY149:ACF149"/>
    <mergeCell ref="ZE149:ZL149"/>
    <mergeCell ref="ZM149:ZT149"/>
    <mergeCell ref="ZU149:AAB149"/>
    <mergeCell ref="AAC149:AAJ149"/>
    <mergeCell ref="AAK149:AAR149"/>
    <mergeCell ref="XQ149:XX149"/>
    <mergeCell ref="XY149:YF149"/>
    <mergeCell ref="YG149:YN149"/>
    <mergeCell ref="YO149:YV149"/>
    <mergeCell ref="YW149:ZD149"/>
    <mergeCell ref="AIK149:AIR149"/>
    <mergeCell ref="AIS149:AIZ149"/>
    <mergeCell ref="AJA149:AJH149"/>
    <mergeCell ref="AJI149:AJP149"/>
    <mergeCell ref="AJQ149:AJX149"/>
    <mergeCell ref="AGW149:AHD149"/>
    <mergeCell ref="AHE149:AHL149"/>
    <mergeCell ref="AHM149:AHT149"/>
    <mergeCell ref="AHU149:AIB149"/>
    <mergeCell ref="AIC149:AIJ149"/>
    <mergeCell ref="AFI149:AFP149"/>
    <mergeCell ref="AFQ149:AFX149"/>
    <mergeCell ref="AFY149:AGF149"/>
    <mergeCell ref="AGG149:AGN149"/>
    <mergeCell ref="AGO149:AGV149"/>
    <mergeCell ref="ADU149:AEB149"/>
    <mergeCell ref="AEC149:AEJ149"/>
    <mergeCell ref="AEK149:AER149"/>
    <mergeCell ref="AES149:AEZ149"/>
    <mergeCell ref="AFA149:AFH149"/>
    <mergeCell ref="AOO149:AOV149"/>
    <mergeCell ref="AOW149:APD149"/>
    <mergeCell ref="APE149:APL149"/>
    <mergeCell ref="APM149:APT149"/>
    <mergeCell ref="APU149:AQB149"/>
    <mergeCell ref="ANA149:ANH149"/>
    <mergeCell ref="ANI149:ANP149"/>
    <mergeCell ref="ANQ149:ANX149"/>
    <mergeCell ref="ANY149:AOF149"/>
    <mergeCell ref="AOG149:AON149"/>
    <mergeCell ref="ALM149:ALT149"/>
    <mergeCell ref="ALU149:AMB149"/>
    <mergeCell ref="AMC149:AMJ149"/>
    <mergeCell ref="AMK149:AMR149"/>
    <mergeCell ref="AMS149:AMZ149"/>
    <mergeCell ref="AJY149:AKF149"/>
    <mergeCell ref="AKG149:AKN149"/>
    <mergeCell ref="AKO149:AKV149"/>
    <mergeCell ref="AKW149:ALD149"/>
    <mergeCell ref="ALE149:ALL149"/>
    <mergeCell ref="AUS149:AUZ149"/>
    <mergeCell ref="AVA149:AVH149"/>
    <mergeCell ref="AVI149:AVP149"/>
    <mergeCell ref="AVQ149:AVX149"/>
    <mergeCell ref="AVY149:AWF149"/>
    <mergeCell ref="ATE149:ATL149"/>
    <mergeCell ref="ATM149:ATT149"/>
    <mergeCell ref="ATU149:AUB149"/>
    <mergeCell ref="AUC149:AUJ149"/>
    <mergeCell ref="AUK149:AUR149"/>
    <mergeCell ref="ARQ149:ARX149"/>
    <mergeCell ref="ARY149:ASF149"/>
    <mergeCell ref="ASG149:ASN149"/>
    <mergeCell ref="ASO149:ASV149"/>
    <mergeCell ref="ASW149:ATD149"/>
    <mergeCell ref="AQC149:AQJ149"/>
    <mergeCell ref="AQK149:AQR149"/>
    <mergeCell ref="AQS149:AQZ149"/>
    <mergeCell ref="ARA149:ARH149"/>
    <mergeCell ref="ARI149:ARP149"/>
    <mergeCell ref="BAW149:BBD149"/>
    <mergeCell ref="BBE149:BBL149"/>
    <mergeCell ref="BBM149:BBT149"/>
    <mergeCell ref="BBU149:BCB149"/>
    <mergeCell ref="BCC149:BCJ149"/>
    <mergeCell ref="AZI149:AZP149"/>
    <mergeCell ref="AZQ149:AZX149"/>
    <mergeCell ref="AZY149:BAF149"/>
    <mergeCell ref="BAG149:BAN149"/>
    <mergeCell ref="BAO149:BAV149"/>
    <mergeCell ref="AXU149:AYB149"/>
    <mergeCell ref="AYC149:AYJ149"/>
    <mergeCell ref="AYK149:AYR149"/>
    <mergeCell ref="AYS149:AYZ149"/>
    <mergeCell ref="AZA149:AZH149"/>
    <mergeCell ref="AWG149:AWN149"/>
    <mergeCell ref="AWO149:AWV149"/>
    <mergeCell ref="AWW149:AXD149"/>
    <mergeCell ref="AXE149:AXL149"/>
    <mergeCell ref="AXM149:AXT149"/>
    <mergeCell ref="BHA149:BHH149"/>
    <mergeCell ref="BHI149:BHP149"/>
    <mergeCell ref="BHQ149:BHX149"/>
    <mergeCell ref="BHY149:BIF149"/>
    <mergeCell ref="BIG149:BIN149"/>
    <mergeCell ref="BFM149:BFT149"/>
    <mergeCell ref="BFU149:BGB149"/>
    <mergeCell ref="BGC149:BGJ149"/>
    <mergeCell ref="BGK149:BGR149"/>
    <mergeCell ref="BGS149:BGZ149"/>
    <mergeCell ref="BDY149:BEF149"/>
    <mergeCell ref="BEG149:BEN149"/>
    <mergeCell ref="BEO149:BEV149"/>
    <mergeCell ref="BEW149:BFD149"/>
    <mergeCell ref="BFE149:BFL149"/>
    <mergeCell ref="BCK149:BCR149"/>
    <mergeCell ref="BCS149:BCZ149"/>
    <mergeCell ref="BDA149:BDH149"/>
    <mergeCell ref="BDI149:BDP149"/>
    <mergeCell ref="BDQ149:BDX149"/>
    <mergeCell ref="BNE149:BNL149"/>
    <mergeCell ref="BNM149:BNT149"/>
    <mergeCell ref="BNU149:BOB149"/>
    <mergeCell ref="BOC149:BOJ149"/>
    <mergeCell ref="BOK149:BOR149"/>
    <mergeCell ref="BLQ149:BLX149"/>
    <mergeCell ref="BLY149:BMF149"/>
    <mergeCell ref="BMG149:BMN149"/>
    <mergeCell ref="BMO149:BMV149"/>
    <mergeCell ref="BMW149:BND149"/>
    <mergeCell ref="BKC149:BKJ149"/>
    <mergeCell ref="BKK149:BKR149"/>
    <mergeCell ref="BKS149:BKZ149"/>
    <mergeCell ref="BLA149:BLH149"/>
    <mergeCell ref="BLI149:BLP149"/>
    <mergeCell ref="BIO149:BIV149"/>
    <mergeCell ref="BIW149:BJD149"/>
    <mergeCell ref="BJE149:BJL149"/>
    <mergeCell ref="BJM149:BJT149"/>
    <mergeCell ref="BJU149:BKB149"/>
    <mergeCell ref="BTI149:BTP149"/>
    <mergeCell ref="BTQ149:BTX149"/>
    <mergeCell ref="BTY149:BUF149"/>
    <mergeCell ref="BUG149:BUN149"/>
    <mergeCell ref="BUO149:BUV149"/>
    <mergeCell ref="BRU149:BSB149"/>
    <mergeCell ref="BSC149:BSJ149"/>
    <mergeCell ref="BSK149:BSR149"/>
    <mergeCell ref="BSS149:BSZ149"/>
    <mergeCell ref="BTA149:BTH149"/>
    <mergeCell ref="BQG149:BQN149"/>
    <mergeCell ref="BQO149:BQV149"/>
    <mergeCell ref="BQW149:BRD149"/>
    <mergeCell ref="BRE149:BRL149"/>
    <mergeCell ref="BRM149:BRT149"/>
    <mergeCell ref="BOS149:BOZ149"/>
    <mergeCell ref="BPA149:BPH149"/>
    <mergeCell ref="BPI149:BPP149"/>
    <mergeCell ref="BPQ149:BPX149"/>
    <mergeCell ref="BPY149:BQF149"/>
    <mergeCell ref="BZM149:BZT149"/>
    <mergeCell ref="BZU149:CAB149"/>
    <mergeCell ref="CAC149:CAJ149"/>
    <mergeCell ref="CAK149:CAR149"/>
    <mergeCell ref="CAS149:CAZ149"/>
    <mergeCell ref="BXY149:BYF149"/>
    <mergeCell ref="BYG149:BYN149"/>
    <mergeCell ref="BYO149:BYV149"/>
    <mergeCell ref="BYW149:BZD149"/>
    <mergeCell ref="BZE149:BZL149"/>
    <mergeCell ref="BWK149:BWR149"/>
    <mergeCell ref="BWS149:BWZ149"/>
    <mergeCell ref="BXA149:BXH149"/>
    <mergeCell ref="BXI149:BXP149"/>
    <mergeCell ref="BXQ149:BXX149"/>
    <mergeCell ref="BUW149:BVD149"/>
    <mergeCell ref="BVE149:BVL149"/>
    <mergeCell ref="BVM149:BVT149"/>
    <mergeCell ref="BVU149:BWB149"/>
    <mergeCell ref="BWC149:BWJ149"/>
    <mergeCell ref="CFQ149:CFX149"/>
    <mergeCell ref="CFY149:CGF149"/>
    <mergeCell ref="CGG149:CGN149"/>
    <mergeCell ref="CGO149:CGV149"/>
    <mergeCell ref="CGW149:CHD149"/>
    <mergeCell ref="CEC149:CEJ149"/>
    <mergeCell ref="CEK149:CER149"/>
    <mergeCell ref="CES149:CEZ149"/>
    <mergeCell ref="CFA149:CFH149"/>
    <mergeCell ref="CFI149:CFP149"/>
    <mergeCell ref="CCO149:CCV149"/>
    <mergeCell ref="CCW149:CDD149"/>
    <mergeCell ref="CDE149:CDL149"/>
    <mergeCell ref="CDM149:CDT149"/>
    <mergeCell ref="CDU149:CEB149"/>
    <mergeCell ref="CBA149:CBH149"/>
    <mergeCell ref="CBI149:CBP149"/>
    <mergeCell ref="CBQ149:CBX149"/>
    <mergeCell ref="CBY149:CCF149"/>
    <mergeCell ref="CCG149:CCN149"/>
    <mergeCell ref="CLU149:CMB149"/>
    <mergeCell ref="CMC149:CMJ149"/>
    <mergeCell ref="CMK149:CMR149"/>
    <mergeCell ref="CMS149:CMZ149"/>
    <mergeCell ref="CNA149:CNH149"/>
    <mergeCell ref="CKG149:CKN149"/>
    <mergeCell ref="CKO149:CKV149"/>
    <mergeCell ref="CKW149:CLD149"/>
    <mergeCell ref="CLE149:CLL149"/>
    <mergeCell ref="CLM149:CLT149"/>
    <mergeCell ref="CIS149:CIZ149"/>
    <mergeCell ref="CJA149:CJH149"/>
    <mergeCell ref="CJI149:CJP149"/>
    <mergeCell ref="CJQ149:CJX149"/>
    <mergeCell ref="CJY149:CKF149"/>
    <mergeCell ref="CHE149:CHL149"/>
    <mergeCell ref="CHM149:CHT149"/>
    <mergeCell ref="CHU149:CIB149"/>
    <mergeCell ref="CIC149:CIJ149"/>
    <mergeCell ref="CIK149:CIR149"/>
    <mergeCell ref="CRY149:CSF149"/>
    <mergeCell ref="CSG149:CSN149"/>
    <mergeCell ref="CSO149:CSV149"/>
    <mergeCell ref="CSW149:CTD149"/>
    <mergeCell ref="CTE149:CTL149"/>
    <mergeCell ref="CQK149:CQR149"/>
    <mergeCell ref="CQS149:CQZ149"/>
    <mergeCell ref="CRA149:CRH149"/>
    <mergeCell ref="CRI149:CRP149"/>
    <mergeCell ref="CRQ149:CRX149"/>
    <mergeCell ref="COW149:CPD149"/>
    <mergeCell ref="CPE149:CPL149"/>
    <mergeCell ref="CPM149:CPT149"/>
    <mergeCell ref="CPU149:CQB149"/>
    <mergeCell ref="CQC149:CQJ149"/>
    <mergeCell ref="CNI149:CNP149"/>
    <mergeCell ref="CNQ149:CNX149"/>
    <mergeCell ref="CNY149:COF149"/>
    <mergeCell ref="COG149:CON149"/>
    <mergeCell ref="COO149:COV149"/>
    <mergeCell ref="CYC149:CYJ149"/>
    <mergeCell ref="CYK149:CYR149"/>
    <mergeCell ref="CYS149:CYZ149"/>
    <mergeCell ref="CZA149:CZH149"/>
    <mergeCell ref="CZI149:CZP149"/>
    <mergeCell ref="CWO149:CWV149"/>
    <mergeCell ref="CWW149:CXD149"/>
    <mergeCell ref="CXE149:CXL149"/>
    <mergeCell ref="CXM149:CXT149"/>
    <mergeCell ref="CXU149:CYB149"/>
    <mergeCell ref="CVA149:CVH149"/>
    <mergeCell ref="CVI149:CVP149"/>
    <mergeCell ref="CVQ149:CVX149"/>
    <mergeCell ref="CVY149:CWF149"/>
    <mergeCell ref="CWG149:CWN149"/>
    <mergeCell ref="CTM149:CTT149"/>
    <mergeCell ref="CTU149:CUB149"/>
    <mergeCell ref="CUC149:CUJ149"/>
    <mergeCell ref="CUK149:CUR149"/>
    <mergeCell ref="CUS149:CUZ149"/>
    <mergeCell ref="DEG149:DEN149"/>
    <mergeCell ref="DEO149:DEV149"/>
    <mergeCell ref="DEW149:DFD149"/>
    <mergeCell ref="DFE149:DFL149"/>
    <mergeCell ref="DFM149:DFT149"/>
    <mergeCell ref="DCS149:DCZ149"/>
    <mergeCell ref="DDA149:DDH149"/>
    <mergeCell ref="DDI149:DDP149"/>
    <mergeCell ref="DDQ149:DDX149"/>
    <mergeCell ref="DDY149:DEF149"/>
    <mergeCell ref="DBE149:DBL149"/>
    <mergeCell ref="DBM149:DBT149"/>
    <mergeCell ref="DBU149:DCB149"/>
    <mergeCell ref="DCC149:DCJ149"/>
    <mergeCell ref="DCK149:DCR149"/>
    <mergeCell ref="CZQ149:CZX149"/>
    <mergeCell ref="CZY149:DAF149"/>
    <mergeCell ref="DAG149:DAN149"/>
    <mergeCell ref="DAO149:DAV149"/>
    <mergeCell ref="DAW149:DBD149"/>
    <mergeCell ref="DKK149:DKR149"/>
    <mergeCell ref="DKS149:DKZ149"/>
    <mergeCell ref="DLA149:DLH149"/>
    <mergeCell ref="DLI149:DLP149"/>
    <mergeCell ref="DLQ149:DLX149"/>
    <mergeCell ref="DIW149:DJD149"/>
    <mergeCell ref="DJE149:DJL149"/>
    <mergeCell ref="DJM149:DJT149"/>
    <mergeCell ref="DJU149:DKB149"/>
    <mergeCell ref="DKC149:DKJ149"/>
    <mergeCell ref="DHI149:DHP149"/>
    <mergeCell ref="DHQ149:DHX149"/>
    <mergeCell ref="DHY149:DIF149"/>
    <mergeCell ref="DIG149:DIN149"/>
    <mergeCell ref="DIO149:DIV149"/>
    <mergeCell ref="DFU149:DGB149"/>
    <mergeCell ref="DGC149:DGJ149"/>
    <mergeCell ref="DGK149:DGR149"/>
    <mergeCell ref="DGS149:DGZ149"/>
    <mergeCell ref="DHA149:DHH149"/>
    <mergeCell ref="DQO149:DQV149"/>
    <mergeCell ref="DQW149:DRD149"/>
    <mergeCell ref="DRE149:DRL149"/>
    <mergeCell ref="DRM149:DRT149"/>
    <mergeCell ref="DRU149:DSB149"/>
    <mergeCell ref="DPA149:DPH149"/>
    <mergeCell ref="DPI149:DPP149"/>
    <mergeCell ref="DPQ149:DPX149"/>
    <mergeCell ref="DPY149:DQF149"/>
    <mergeCell ref="DQG149:DQN149"/>
    <mergeCell ref="DNM149:DNT149"/>
    <mergeCell ref="DNU149:DOB149"/>
    <mergeCell ref="DOC149:DOJ149"/>
    <mergeCell ref="DOK149:DOR149"/>
    <mergeCell ref="DOS149:DOZ149"/>
    <mergeCell ref="DLY149:DMF149"/>
    <mergeCell ref="DMG149:DMN149"/>
    <mergeCell ref="DMO149:DMV149"/>
    <mergeCell ref="DMW149:DND149"/>
    <mergeCell ref="DNE149:DNL149"/>
    <mergeCell ref="DWS149:DWZ149"/>
    <mergeCell ref="DXA149:DXH149"/>
    <mergeCell ref="DXI149:DXP149"/>
    <mergeCell ref="DXQ149:DXX149"/>
    <mergeCell ref="DXY149:DYF149"/>
    <mergeCell ref="DVE149:DVL149"/>
    <mergeCell ref="DVM149:DVT149"/>
    <mergeCell ref="DVU149:DWB149"/>
    <mergeCell ref="DWC149:DWJ149"/>
    <mergeCell ref="DWK149:DWR149"/>
    <mergeCell ref="DTQ149:DTX149"/>
    <mergeCell ref="DTY149:DUF149"/>
    <mergeCell ref="DUG149:DUN149"/>
    <mergeCell ref="DUO149:DUV149"/>
    <mergeCell ref="DUW149:DVD149"/>
    <mergeCell ref="DSC149:DSJ149"/>
    <mergeCell ref="DSK149:DSR149"/>
    <mergeCell ref="DSS149:DSZ149"/>
    <mergeCell ref="DTA149:DTH149"/>
    <mergeCell ref="DTI149:DTP149"/>
    <mergeCell ref="ECW149:EDD149"/>
    <mergeCell ref="EDE149:EDL149"/>
    <mergeCell ref="EDM149:EDT149"/>
    <mergeCell ref="EDU149:EEB149"/>
    <mergeCell ref="EEC149:EEJ149"/>
    <mergeCell ref="EBI149:EBP149"/>
    <mergeCell ref="EBQ149:EBX149"/>
    <mergeCell ref="EBY149:ECF149"/>
    <mergeCell ref="ECG149:ECN149"/>
    <mergeCell ref="ECO149:ECV149"/>
    <mergeCell ref="DZU149:EAB149"/>
    <mergeCell ref="EAC149:EAJ149"/>
    <mergeCell ref="EAK149:EAR149"/>
    <mergeCell ref="EAS149:EAZ149"/>
    <mergeCell ref="EBA149:EBH149"/>
    <mergeCell ref="DYG149:DYN149"/>
    <mergeCell ref="DYO149:DYV149"/>
    <mergeCell ref="DYW149:DZD149"/>
    <mergeCell ref="DZE149:DZL149"/>
    <mergeCell ref="DZM149:DZT149"/>
    <mergeCell ref="EJA149:EJH149"/>
    <mergeCell ref="EJI149:EJP149"/>
    <mergeCell ref="EJQ149:EJX149"/>
    <mergeCell ref="EJY149:EKF149"/>
    <mergeCell ref="EKG149:EKN149"/>
    <mergeCell ref="EHM149:EHT149"/>
    <mergeCell ref="EHU149:EIB149"/>
    <mergeCell ref="EIC149:EIJ149"/>
    <mergeCell ref="EIK149:EIR149"/>
    <mergeCell ref="EIS149:EIZ149"/>
    <mergeCell ref="EFY149:EGF149"/>
    <mergeCell ref="EGG149:EGN149"/>
    <mergeCell ref="EGO149:EGV149"/>
    <mergeCell ref="EGW149:EHD149"/>
    <mergeCell ref="EHE149:EHL149"/>
    <mergeCell ref="EEK149:EER149"/>
    <mergeCell ref="EES149:EEZ149"/>
    <mergeCell ref="EFA149:EFH149"/>
    <mergeCell ref="EFI149:EFP149"/>
    <mergeCell ref="EFQ149:EFX149"/>
    <mergeCell ref="EPE149:EPL149"/>
    <mergeCell ref="EPM149:EPT149"/>
    <mergeCell ref="EPU149:EQB149"/>
    <mergeCell ref="EQC149:EQJ149"/>
    <mergeCell ref="EQK149:EQR149"/>
    <mergeCell ref="ENQ149:ENX149"/>
    <mergeCell ref="ENY149:EOF149"/>
    <mergeCell ref="EOG149:EON149"/>
    <mergeCell ref="EOO149:EOV149"/>
    <mergeCell ref="EOW149:EPD149"/>
    <mergeCell ref="EMC149:EMJ149"/>
    <mergeCell ref="EMK149:EMR149"/>
    <mergeCell ref="EMS149:EMZ149"/>
    <mergeCell ref="ENA149:ENH149"/>
    <mergeCell ref="ENI149:ENP149"/>
    <mergeCell ref="EKO149:EKV149"/>
    <mergeCell ref="EKW149:ELD149"/>
    <mergeCell ref="ELE149:ELL149"/>
    <mergeCell ref="ELM149:ELT149"/>
    <mergeCell ref="ELU149:EMB149"/>
    <mergeCell ref="EVI149:EVP149"/>
    <mergeCell ref="EVQ149:EVX149"/>
    <mergeCell ref="EVY149:EWF149"/>
    <mergeCell ref="EWG149:EWN149"/>
    <mergeCell ref="EWO149:EWV149"/>
    <mergeCell ref="ETU149:EUB149"/>
    <mergeCell ref="EUC149:EUJ149"/>
    <mergeCell ref="EUK149:EUR149"/>
    <mergeCell ref="EUS149:EUZ149"/>
    <mergeCell ref="EVA149:EVH149"/>
    <mergeCell ref="ESG149:ESN149"/>
    <mergeCell ref="ESO149:ESV149"/>
    <mergeCell ref="ESW149:ETD149"/>
    <mergeCell ref="ETE149:ETL149"/>
    <mergeCell ref="ETM149:ETT149"/>
    <mergeCell ref="EQS149:EQZ149"/>
    <mergeCell ref="ERA149:ERH149"/>
    <mergeCell ref="ERI149:ERP149"/>
    <mergeCell ref="ERQ149:ERX149"/>
    <mergeCell ref="ERY149:ESF149"/>
    <mergeCell ref="FBM149:FBT149"/>
    <mergeCell ref="FBU149:FCB149"/>
    <mergeCell ref="FCC149:FCJ149"/>
    <mergeCell ref="FCK149:FCR149"/>
    <mergeCell ref="FCS149:FCZ149"/>
    <mergeCell ref="EZY149:FAF149"/>
    <mergeCell ref="FAG149:FAN149"/>
    <mergeCell ref="FAO149:FAV149"/>
    <mergeCell ref="FAW149:FBD149"/>
    <mergeCell ref="FBE149:FBL149"/>
    <mergeCell ref="EYK149:EYR149"/>
    <mergeCell ref="EYS149:EYZ149"/>
    <mergeCell ref="EZA149:EZH149"/>
    <mergeCell ref="EZI149:EZP149"/>
    <mergeCell ref="EZQ149:EZX149"/>
    <mergeCell ref="EWW149:EXD149"/>
    <mergeCell ref="EXE149:EXL149"/>
    <mergeCell ref="EXM149:EXT149"/>
    <mergeCell ref="EXU149:EYB149"/>
    <mergeCell ref="EYC149:EYJ149"/>
    <mergeCell ref="FHQ149:FHX149"/>
    <mergeCell ref="FHY149:FIF149"/>
    <mergeCell ref="FIG149:FIN149"/>
    <mergeCell ref="FIO149:FIV149"/>
    <mergeCell ref="FIW149:FJD149"/>
    <mergeCell ref="FGC149:FGJ149"/>
    <mergeCell ref="FGK149:FGR149"/>
    <mergeCell ref="FGS149:FGZ149"/>
    <mergeCell ref="FHA149:FHH149"/>
    <mergeCell ref="FHI149:FHP149"/>
    <mergeCell ref="FEO149:FEV149"/>
    <mergeCell ref="FEW149:FFD149"/>
    <mergeCell ref="FFE149:FFL149"/>
    <mergeCell ref="FFM149:FFT149"/>
    <mergeCell ref="FFU149:FGB149"/>
    <mergeCell ref="FDA149:FDH149"/>
    <mergeCell ref="FDI149:FDP149"/>
    <mergeCell ref="FDQ149:FDX149"/>
    <mergeCell ref="FDY149:FEF149"/>
    <mergeCell ref="FEG149:FEN149"/>
    <mergeCell ref="FNU149:FOB149"/>
    <mergeCell ref="FOC149:FOJ149"/>
    <mergeCell ref="FOK149:FOR149"/>
    <mergeCell ref="FOS149:FOZ149"/>
    <mergeCell ref="FPA149:FPH149"/>
    <mergeCell ref="FMG149:FMN149"/>
    <mergeCell ref="FMO149:FMV149"/>
    <mergeCell ref="FMW149:FND149"/>
    <mergeCell ref="FNE149:FNL149"/>
    <mergeCell ref="FNM149:FNT149"/>
    <mergeCell ref="FKS149:FKZ149"/>
    <mergeCell ref="FLA149:FLH149"/>
    <mergeCell ref="FLI149:FLP149"/>
    <mergeCell ref="FLQ149:FLX149"/>
    <mergeCell ref="FLY149:FMF149"/>
    <mergeCell ref="FJE149:FJL149"/>
    <mergeCell ref="FJM149:FJT149"/>
    <mergeCell ref="FJU149:FKB149"/>
    <mergeCell ref="FKC149:FKJ149"/>
    <mergeCell ref="FKK149:FKR149"/>
    <mergeCell ref="FTY149:FUF149"/>
    <mergeCell ref="FUG149:FUN149"/>
    <mergeCell ref="FUO149:FUV149"/>
    <mergeCell ref="FUW149:FVD149"/>
    <mergeCell ref="FVE149:FVL149"/>
    <mergeCell ref="FSK149:FSR149"/>
    <mergeCell ref="FSS149:FSZ149"/>
    <mergeCell ref="FTA149:FTH149"/>
    <mergeCell ref="FTI149:FTP149"/>
    <mergeCell ref="FTQ149:FTX149"/>
    <mergeCell ref="FQW149:FRD149"/>
    <mergeCell ref="FRE149:FRL149"/>
    <mergeCell ref="FRM149:FRT149"/>
    <mergeCell ref="FRU149:FSB149"/>
    <mergeCell ref="FSC149:FSJ149"/>
    <mergeCell ref="FPI149:FPP149"/>
    <mergeCell ref="FPQ149:FPX149"/>
    <mergeCell ref="FPY149:FQF149"/>
    <mergeCell ref="FQG149:FQN149"/>
    <mergeCell ref="FQO149:FQV149"/>
    <mergeCell ref="GAC149:GAJ149"/>
    <mergeCell ref="GAK149:GAR149"/>
    <mergeCell ref="GAS149:GAZ149"/>
    <mergeCell ref="GBA149:GBH149"/>
    <mergeCell ref="GBI149:GBP149"/>
    <mergeCell ref="FYO149:FYV149"/>
    <mergeCell ref="FYW149:FZD149"/>
    <mergeCell ref="FZE149:FZL149"/>
    <mergeCell ref="FZM149:FZT149"/>
    <mergeCell ref="FZU149:GAB149"/>
    <mergeCell ref="FXA149:FXH149"/>
    <mergeCell ref="FXI149:FXP149"/>
    <mergeCell ref="FXQ149:FXX149"/>
    <mergeCell ref="FXY149:FYF149"/>
    <mergeCell ref="FYG149:FYN149"/>
    <mergeCell ref="FVM149:FVT149"/>
    <mergeCell ref="FVU149:FWB149"/>
    <mergeCell ref="FWC149:FWJ149"/>
    <mergeCell ref="FWK149:FWR149"/>
    <mergeCell ref="FWS149:FWZ149"/>
    <mergeCell ref="GGG149:GGN149"/>
    <mergeCell ref="GGO149:GGV149"/>
    <mergeCell ref="GGW149:GHD149"/>
    <mergeCell ref="GHE149:GHL149"/>
    <mergeCell ref="GHM149:GHT149"/>
    <mergeCell ref="GES149:GEZ149"/>
    <mergeCell ref="GFA149:GFH149"/>
    <mergeCell ref="GFI149:GFP149"/>
    <mergeCell ref="GFQ149:GFX149"/>
    <mergeCell ref="GFY149:GGF149"/>
    <mergeCell ref="GDE149:GDL149"/>
    <mergeCell ref="GDM149:GDT149"/>
    <mergeCell ref="GDU149:GEB149"/>
    <mergeCell ref="GEC149:GEJ149"/>
    <mergeCell ref="GEK149:GER149"/>
    <mergeCell ref="GBQ149:GBX149"/>
    <mergeCell ref="GBY149:GCF149"/>
    <mergeCell ref="GCG149:GCN149"/>
    <mergeCell ref="GCO149:GCV149"/>
    <mergeCell ref="GCW149:GDD149"/>
    <mergeCell ref="GMK149:GMR149"/>
    <mergeCell ref="GMS149:GMZ149"/>
    <mergeCell ref="GNA149:GNH149"/>
    <mergeCell ref="GNI149:GNP149"/>
    <mergeCell ref="GNQ149:GNX149"/>
    <mergeCell ref="GKW149:GLD149"/>
    <mergeCell ref="GLE149:GLL149"/>
    <mergeCell ref="GLM149:GLT149"/>
    <mergeCell ref="GLU149:GMB149"/>
    <mergeCell ref="GMC149:GMJ149"/>
    <mergeCell ref="GJI149:GJP149"/>
    <mergeCell ref="GJQ149:GJX149"/>
    <mergeCell ref="GJY149:GKF149"/>
    <mergeCell ref="GKG149:GKN149"/>
    <mergeCell ref="GKO149:GKV149"/>
    <mergeCell ref="GHU149:GIB149"/>
    <mergeCell ref="GIC149:GIJ149"/>
    <mergeCell ref="GIK149:GIR149"/>
    <mergeCell ref="GIS149:GIZ149"/>
    <mergeCell ref="GJA149:GJH149"/>
    <mergeCell ref="GSO149:GSV149"/>
    <mergeCell ref="GSW149:GTD149"/>
    <mergeCell ref="GTE149:GTL149"/>
    <mergeCell ref="GTM149:GTT149"/>
    <mergeCell ref="GTU149:GUB149"/>
    <mergeCell ref="GRA149:GRH149"/>
    <mergeCell ref="GRI149:GRP149"/>
    <mergeCell ref="GRQ149:GRX149"/>
    <mergeCell ref="GRY149:GSF149"/>
    <mergeCell ref="GSG149:GSN149"/>
    <mergeCell ref="GPM149:GPT149"/>
    <mergeCell ref="GPU149:GQB149"/>
    <mergeCell ref="GQC149:GQJ149"/>
    <mergeCell ref="GQK149:GQR149"/>
    <mergeCell ref="GQS149:GQZ149"/>
    <mergeCell ref="GNY149:GOF149"/>
    <mergeCell ref="GOG149:GON149"/>
    <mergeCell ref="GOO149:GOV149"/>
    <mergeCell ref="GOW149:GPD149"/>
    <mergeCell ref="GPE149:GPL149"/>
    <mergeCell ref="GYS149:GYZ149"/>
    <mergeCell ref="GZA149:GZH149"/>
    <mergeCell ref="GZI149:GZP149"/>
    <mergeCell ref="GZQ149:GZX149"/>
    <mergeCell ref="GZY149:HAF149"/>
    <mergeCell ref="GXE149:GXL149"/>
    <mergeCell ref="GXM149:GXT149"/>
    <mergeCell ref="GXU149:GYB149"/>
    <mergeCell ref="GYC149:GYJ149"/>
    <mergeCell ref="GYK149:GYR149"/>
    <mergeCell ref="GVQ149:GVX149"/>
    <mergeCell ref="GVY149:GWF149"/>
    <mergeCell ref="GWG149:GWN149"/>
    <mergeCell ref="GWO149:GWV149"/>
    <mergeCell ref="GWW149:GXD149"/>
    <mergeCell ref="GUC149:GUJ149"/>
    <mergeCell ref="GUK149:GUR149"/>
    <mergeCell ref="GUS149:GUZ149"/>
    <mergeCell ref="GVA149:GVH149"/>
    <mergeCell ref="GVI149:GVP149"/>
    <mergeCell ref="HEW149:HFD149"/>
    <mergeCell ref="HFE149:HFL149"/>
    <mergeCell ref="HFM149:HFT149"/>
    <mergeCell ref="HFU149:HGB149"/>
    <mergeCell ref="HGC149:HGJ149"/>
    <mergeCell ref="HDI149:HDP149"/>
    <mergeCell ref="HDQ149:HDX149"/>
    <mergeCell ref="HDY149:HEF149"/>
    <mergeCell ref="HEG149:HEN149"/>
    <mergeCell ref="HEO149:HEV149"/>
    <mergeCell ref="HBU149:HCB149"/>
    <mergeCell ref="HCC149:HCJ149"/>
    <mergeCell ref="HCK149:HCR149"/>
    <mergeCell ref="HCS149:HCZ149"/>
    <mergeCell ref="HDA149:HDH149"/>
    <mergeCell ref="HAG149:HAN149"/>
    <mergeCell ref="HAO149:HAV149"/>
    <mergeCell ref="HAW149:HBD149"/>
    <mergeCell ref="HBE149:HBL149"/>
    <mergeCell ref="HBM149:HBT149"/>
    <mergeCell ref="HLA149:HLH149"/>
    <mergeCell ref="HLI149:HLP149"/>
    <mergeCell ref="HLQ149:HLX149"/>
    <mergeCell ref="HLY149:HMF149"/>
    <mergeCell ref="HMG149:HMN149"/>
    <mergeCell ref="HJM149:HJT149"/>
    <mergeCell ref="HJU149:HKB149"/>
    <mergeCell ref="HKC149:HKJ149"/>
    <mergeCell ref="HKK149:HKR149"/>
    <mergeCell ref="HKS149:HKZ149"/>
    <mergeCell ref="HHY149:HIF149"/>
    <mergeCell ref="HIG149:HIN149"/>
    <mergeCell ref="HIO149:HIV149"/>
    <mergeCell ref="HIW149:HJD149"/>
    <mergeCell ref="HJE149:HJL149"/>
    <mergeCell ref="HGK149:HGR149"/>
    <mergeCell ref="HGS149:HGZ149"/>
    <mergeCell ref="HHA149:HHH149"/>
    <mergeCell ref="HHI149:HHP149"/>
    <mergeCell ref="HHQ149:HHX149"/>
    <mergeCell ref="HRE149:HRL149"/>
    <mergeCell ref="HRM149:HRT149"/>
    <mergeCell ref="HRU149:HSB149"/>
    <mergeCell ref="HSC149:HSJ149"/>
    <mergeCell ref="HSK149:HSR149"/>
    <mergeCell ref="HPQ149:HPX149"/>
    <mergeCell ref="HPY149:HQF149"/>
    <mergeCell ref="HQG149:HQN149"/>
    <mergeCell ref="HQO149:HQV149"/>
    <mergeCell ref="HQW149:HRD149"/>
    <mergeCell ref="HOC149:HOJ149"/>
    <mergeCell ref="HOK149:HOR149"/>
    <mergeCell ref="HOS149:HOZ149"/>
    <mergeCell ref="HPA149:HPH149"/>
    <mergeCell ref="HPI149:HPP149"/>
    <mergeCell ref="HMO149:HMV149"/>
    <mergeCell ref="HMW149:HND149"/>
    <mergeCell ref="HNE149:HNL149"/>
    <mergeCell ref="HNM149:HNT149"/>
    <mergeCell ref="HNU149:HOB149"/>
    <mergeCell ref="HXI149:HXP149"/>
    <mergeCell ref="HXQ149:HXX149"/>
    <mergeCell ref="HXY149:HYF149"/>
    <mergeCell ref="HYG149:HYN149"/>
    <mergeCell ref="HYO149:HYV149"/>
    <mergeCell ref="HVU149:HWB149"/>
    <mergeCell ref="HWC149:HWJ149"/>
    <mergeCell ref="HWK149:HWR149"/>
    <mergeCell ref="HWS149:HWZ149"/>
    <mergeCell ref="HXA149:HXH149"/>
    <mergeCell ref="HUG149:HUN149"/>
    <mergeCell ref="HUO149:HUV149"/>
    <mergeCell ref="HUW149:HVD149"/>
    <mergeCell ref="HVE149:HVL149"/>
    <mergeCell ref="HVM149:HVT149"/>
    <mergeCell ref="HSS149:HSZ149"/>
    <mergeCell ref="HTA149:HTH149"/>
    <mergeCell ref="HTI149:HTP149"/>
    <mergeCell ref="HTQ149:HTX149"/>
    <mergeCell ref="HTY149:HUF149"/>
    <mergeCell ref="IDM149:IDT149"/>
    <mergeCell ref="IDU149:IEB149"/>
    <mergeCell ref="IEC149:IEJ149"/>
    <mergeCell ref="IEK149:IER149"/>
    <mergeCell ref="IES149:IEZ149"/>
    <mergeCell ref="IBY149:ICF149"/>
    <mergeCell ref="ICG149:ICN149"/>
    <mergeCell ref="ICO149:ICV149"/>
    <mergeCell ref="ICW149:IDD149"/>
    <mergeCell ref="IDE149:IDL149"/>
    <mergeCell ref="IAK149:IAR149"/>
    <mergeCell ref="IAS149:IAZ149"/>
    <mergeCell ref="IBA149:IBH149"/>
    <mergeCell ref="IBI149:IBP149"/>
    <mergeCell ref="IBQ149:IBX149"/>
    <mergeCell ref="HYW149:HZD149"/>
    <mergeCell ref="HZE149:HZL149"/>
    <mergeCell ref="HZM149:HZT149"/>
    <mergeCell ref="HZU149:IAB149"/>
    <mergeCell ref="IAC149:IAJ149"/>
    <mergeCell ref="IJQ149:IJX149"/>
    <mergeCell ref="IJY149:IKF149"/>
    <mergeCell ref="IKG149:IKN149"/>
    <mergeCell ref="IKO149:IKV149"/>
    <mergeCell ref="IKW149:ILD149"/>
    <mergeCell ref="IIC149:IIJ149"/>
    <mergeCell ref="IIK149:IIR149"/>
    <mergeCell ref="IIS149:IIZ149"/>
    <mergeCell ref="IJA149:IJH149"/>
    <mergeCell ref="IJI149:IJP149"/>
    <mergeCell ref="IGO149:IGV149"/>
    <mergeCell ref="IGW149:IHD149"/>
    <mergeCell ref="IHE149:IHL149"/>
    <mergeCell ref="IHM149:IHT149"/>
    <mergeCell ref="IHU149:IIB149"/>
    <mergeCell ref="IFA149:IFH149"/>
    <mergeCell ref="IFI149:IFP149"/>
    <mergeCell ref="IFQ149:IFX149"/>
    <mergeCell ref="IFY149:IGF149"/>
    <mergeCell ref="IGG149:IGN149"/>
    <mergeCell ref="IPU149:IQB149"/>
    <mergeCell ref="IQC149:IQJ149"/>
    <mergeCell ref="IQK149:IQR149"/>
    <mergeCell ref="IQS149:IQZ149"/>
    <mergeCell ref="IRA149:IRH149"/>
    <mergeCell ref="IOG149:ION149"/>
    <mergeCell ref="IOO149:IOV149"/>
    <mergeCell ref="IOW149:IPD149"/>
    <mergeCell ref="IPE149:IPL149"/>
    <mergeCell ref="IPM149:IPT149"/>
    <mergeCell ref="IMS149:IMZ149"/>
    <mergeCell ref="INA149:INH149"/>
    <mergeCell ref="INI149:INP149"/>
    <mergeCell ref="INQ149:INX149"/>
    <mergeCell ref="INY149:IOF149"/>
    <mergeCell ref="ILE149:ILL149"/>
    <mergeCell ref="ILM149:ILT149"/>
    <mergeCell ref="ILU149:IMB149"/>
    <mergeCell ref="IMC149:IMJ149"/>
    <mergeCell ref="IMK149:IMR149"/>
    <mergeCell ref="IVY149:IWF149"/>
    <mergeCell ref="IWG149:IWN149"/>
    <mergeCell ref="IWO149:IWV149"/>
    <mergeCell ref="IWW149:IXD149"/>
    <mergeCell ref="IXE149:IXL149"/>
    <mergeCell ref="IUK149:IUR149"/>
    <mergeCell ref="IUS149:IUZ149"/>
    <mergeCell ref="IVA149:IVH149"/>
    <mergeCell ref="IVI149:IVP149"/>
    <mergeCell ref="IVQ149:IVX149"/>
    <mergeCell ref="ISW149:ITD149"/>
    <mergeCell ref="ITE149:ITL149"/>
    <mergeCell ref="ITM149:ITT149"/>
    <mergeCell ref="ITU149:IUB149"/>
    <mergeCell ref="IUC149:IUJ149"/>
    <mergeCell ref="IRI149:IRP149"/>
    <mergeCell ref="IRQ149:IRX149"/>
    <mergeCell ref="IRY149:ISF149"/>
    <mergeCell ref="ISG149:ISN149"/>
    <mergeCell ref="ISO149:ISV149"/>
    <mergeCell ref="JCC149:JCJ149"/>
    <mergeCell ref="JCK149:JCR149"/>
    <mergeCell ref="JCS149:JCZ149"/>
    <mergeCell ref="JDA149:JDH149"/>
    <mergeCell ref="JDI149:JDP149"/>
    <mergeCell ref="JAO149:JAV149"/>
    <mergeCell ref="JAW149:JBD149"/>
    <mergeCell ref="JBE149:JBL149"/>
    <mergeCell ref="JBM149:JBT149"/>
    <mergeCell ref="JBU149:JCB149"/>
    <mergeCell ref="IZA149:IZH149"/>
    <mergeCell ref="IZI149:IZP149"/>
    <mergeCell ref="IZQ149:IZX149"/>
    <mergeCell ref="IZY149:JAF149"/>
    <mergeCell ref="JAG149:JAN149"/>
    <mergeCell ref="IXM149:IXT149"/>
    <mergeCell ref="IXU149:IYB149"/>
    <mergeCell ref="IYC149:IYJ149"/>
    <mergeCell ref="IYK149:IYR149"/>
    <mergeCell ref="IYS149:IYZ149"/>
    <mergeCell ref="JIG149:JIN149"/>
    <mergeCell ref="JIO149:JIV149"/>
    <mergeCell ref="JIW149:JJD149"/>
    <mergeCell ref="JJE149:JJL149"/>
    <mergeCell ref="JJM149:JJT149"/>
    <mergeCell ref="JGS149:JGZ149"/>
    <mergeCell ref="JHA149:JHH149"/>
    <mergeCell ref="JHI149:JHP149"/>
    <mergeCell ref="JHQ149:JHX149"/>
    <mergeCell ref="JHY149:JIF149"/>
    <mergeCell ref="JFE149:JFL149"/>
    <mergeCell ref="JFM149:JFT149"/>
    <mergeCell ref="JFU149:JGB149"/>
    <mergeCell ref="JGC149:JGJ149"/>
    <mergeCell ref="JGK149:JGR149"/>
    <mergeCell ref="JDQ149:JDX149"/>
    <mergeCell ref="JDY149:JEF149"/>
    <mergeCell ref="JEG149:JEN149"/>
    <mergeCell ref="JEO149:JEV149"/>
    <mergeCell ref="JEW149:JFD149"/>
    <mergeCell ref="JOK149:JOR149"/>
    <mergeCell ref="JOS149:JOZ149"/>
    <mergeCell ref="JPA149:JPH149"/>
    <mergeCell ref="JPI149:JPP149"/>
    <mergeCell ref="JPQ149:JPX149"/>
    <mergeCell ref="JMW149:JND149"/>
    <mergeCell ref="JNE149:JNL149"/>
    <mergeCell ref="JNM149:JNT149"/>
    <mergeCell ref="JNU149:JOB149"/>
    <mergeCell ref="JOC149:JOJ149"/>
    <mergeCell ref="JLI149:JLP149"/>
    <mergeCell ref="JLQ149:JLX149"/>
    <mergeCell ref="JLY149:JMF149"/>
    <mergeCell ref="JMG149:JMN149"/>
    <mergeCell ref="JMO149:JMV149"/>
    <mergeCell ref="JJU149:JKB149"/>
    <mergeCell ref="JKC149:JKJ149"/>
    <mergeCell ref="JKK149:JKR149"/>
    <mergeCell ref="JKS149:JKZ149"/>
    <mergeCell ref="JLA149:JLH149"/>
    <mergeCell ref="JUO149:JUV149"/>
    <mergeCell ref="JUW149:JVD149"/>
    <mergeCell ref="JVE149:JVL149"/>
    <mergeCell ref="JVM149:JVT149"/>
    <mergeCell ref="JVU149:JWB149"/>
    <mergeCell ref="JTA149:JTH149"/>
    <mergeCell ref="JTI149:JTP149"/>
    <mergeCell ref="JTQ149:JTX149"/>
    <mergeCell ref="JTY149:JUF149"/>
    <mergeCell ref="JUG149:JUN149"/>
    <mergeCell ref="JRM149:JRT149"/>
    <mergeCell ref="JRU149:JSB149"/>
    <mergeCell ref="JSC149:JSJ149"/>
    <mergeCell ref="JSK149:JSR149"/>
    <mergeCell ref="JSS149:JSZ149"/>
    <mergeCell ref="JPY149:JQF149"/>
    <mergeCell ref="JQG149:JQN149"/>
    <mergeCell ref="JQO149:JQV149"/>
    <mergeCell ref="JQW149:JRD149"/>
    <mergeCell ref="JRE149:JRL149"/>
    <mergeCell ref="KAS149:KAZ149"/>
    <mergeCell ref="KBA149:KBH149"/>
    <mergeCell ref="KBI149:KBP149"/>
    <mergeCell ref="KBQ149:KBX149"/>
    <mergeCell ref="KBY149:KCF149"/>
    <mergeCell ref="JZE149:JZL149"/>
    <mergeCell ref="JZM149:JZT149"/>
    <mergeCell ref="JZU149:KAB149"/>
    <mergeCell ref="KAC149:KAJ149"/>
    <mergeCell ref="KAK149:KAR149"/>
    <mergeCell ref="JXQ149:JXX149"/>
    <mergeCell ref="JXY149:JYF149"/>
    <mergeCell ref="JYG149:JYN149"/>
    <mergeCell ref="JYO149:JYV149"/>
    <mergeCell ref="JYW149:JZD149"/>
    <mergeCell ref="JWC149:JWJ149"/>
    <mergeCell ref="JWK149:JWR149"/>
    <mergeCell ref="JWS149:JWZ149"/>
    <mergeCell ref="JXA149:JXH149"/>
    <mergeCell ref="JXI149:JXP149"/>
    <mergeCell ref="KGW149:KHD149"/>
    <mergeCell ref="KHE149:KHL149"/>
    <mergeCell ref="KHM149:KHT149"/>
    <mergeCell ref="KHU149:KIB149"/>
    <mergeCell ref="KIC149:KIJ149"/>
    <mergeCell ref="KFI149:KFP149"/>
    <mergeCell ref="KFQ149:KFX149"/>
    <mergeCell ref="KFY149:KGF149"/>
    <mergeCell ref="KGG149:KGN149"/>
    <mergeCell ref="KGO149:KGV149"/>
    <mergeCell ref="KDU149:KEB149"/>
    <mergeCell ref="KEC149:KEJ149"/>
    <mergeCell ref="KEK149:KER149"/>
    <mergeCell ref="KES149:KEZ149"/>
    <mergeCell ref="KFA149:KFH149"/>
    <mergeCell ref="KCG149:KCN149"/>
    <mergeCell ref="KCO149:KCV149"/>
    <mergeCell ref="KCW149:KDD149"/>
    <mergeCell ref="KDE149:KDL149"/>
    <mergeCell ref="KDM149:KDT149"/>
    <mergeCell ref="KNA149:KNH149"/>
    <mergeCell ref="KNI149:KNP149"/>
    <mergeCell ref="KNQ149:KNX149"/>
    <mergeCell ref="KNY149:KOF149"/>
    <mergeCell ref="KOG149:KON149"/>
    <mergeCell ref="KLM149:KLT149"/>
    <mergeCell ref="KLU149:KMB149"/>
    <mergeCell ref="KMC149:KMJ149"/>
    <mergeCell ref="KMK149:KMR149"/>
    <mergeCell ref="KMS149:KMZ149"/>
    <mergeCell ref="KJY149:KKF149"/>
    <mergeCell ref="KKG149:KKN149"/>
    <mergeCell ref="KKO149:KKV149"/>
    <mergeCell ref="KKW149:KLD149"/>
    <mergeCell ref="KLE149:KLL149"/>
    <mergeCell ref="KIK149:KIR149"/>
    <mergeCell ref="KIS149:KIZ149"/>
    <mergeCell ref="KJA149:KJH149"/>
    <mergeCell ref="KJI149:KJP149"/>
    <mergeCell ref="KJQ149:KJX149"/>
    <mergeCell ref="KTE149:KTL149"/>
    <mergeCell ref="KTM149:KTT149"/>
    <mergeCell ref="KTU149:KUB149"/>
    <mergeCell ref="KUC149:KUJ149"/>
    <mergeCell ref="KUK149:KUR149"/>
    <mergeCell ref="KRQ149:KRX149"/>
    <mergeCell ref="KRY149:KSF149"/>
    <mergeCell ref="KSG149:KSN149"/>
    <mergeCell ref="KSO149:KSV149"/>
    <mergeCell ref="KSW149:KTD149"/>
    <mergeCell ref="KQC149:KQJ149"/>
    <mergeCell ref="KQK149:KQR149"/>
    <mergeCell ref="KQS149:KQZ149"/>
    <mergeCell ref="KRA149:KRH149"/>
    <mergeCell ref="KRI149:KRP149"/>
    <mergeCell ref="KOO149:KOV149"/>
    <mergeCell ref="KOW149:KPD149"/>
    <mergeCell ref="KPE149:KPL149"/>
    <mergeCell ref="KPM149:KPT149"/>
    <mergeCell ref="KPU149:KQB149"/>
    <mergeCell ref="KZI149:KZP149"/>
    <mergeCell ref="KZQ149:KZX149"/>
    <mergeCell ref="KZY149:LAF149"/>
    <mergeCell ref="LAG149:LAN149"/>
    <mergeCell ref="LAO149:LAV149"/>
    <mergeCell ref="KXU149:KYB149"/>
    <mergeCell ref="KYC149:KYJ149"/>
    <mergeCell ref="KYK149:KYR149"/>
    <mergeCell ref="KYS149:KYZ149"/>
    <mergeCell ref="KZA149:KZH149"/>
    <mergeCell ref="KWG149:KWN149"/>
    <mergeCell ref="KWO149:KWV149"/>
    <mergeCell ref="KWW149:KXD149"/>
    <mergeCell ref="KXE149:KXL149"/>
    <mergeCell ref="KXM149:KXT149"/>
    <mergeCell ref="KUS149:KUZ149"/>
    <mergeCell ref="KVA149:KVH149"/>
    <mergeCell ref="KVI149:KVP149"/>
    <mergeCell ref="KVQ149:KVX149"/>
    <mergeCell ref="KVY149:KWF149"/>
    <mergeCell ref="LFM149:LFT149"/>
    <mergeCell ref="LFU149:LGB149"/>
    <mergeCell ref="LGC149:LGJ149"/>
    <mergeCell ref="LGK149:LGR149"/>
    <mergeCell ref="LGS149:LGZ149"/>
    <mergeCell ref="LDY149:LEF149"/>
    <mergeCell ref="LEG149:LEN149"/>
    <mergeCell ref="LEO149:LEV149"/>
    <mergeCell ref="LEW149:LFD149"/>
    <mergeCell ref="LFE149:LFL149"/>
    <mergeCell ref="LCK149:LCR149"/>
    <mergeCell ref="LCS149:LCZ149"/>
    <mergeCell ref="LDA149:LDH149"/>
    <mergeCell ref="LDI149:LDP149"/>
    <mergeCell ref="LDQ149:LDX149"/>
    <mergeCell ref="LAW149:LBD149"/>
    <mergeCell ref="LBE149:LBL149"/>
    <mergeCell ref="LBM149:LBT149"/>
    <mergeCell ref="LBU149:LCB149"/>
    <mergeCell ref="LCC149:LCJ149"/>
    <mergeCell ref="LLQ149:LLX149"/>
    <mergeCell ref="LLY149:LMF149"/>
    <mergeCell ref="LMG149:LMN149"/>
    <mergeCell ref="LMO149:LMV149"/>
    <mergeCell ref="LMW149:LND149"/>
    <mergeCell ref="LKC149:LKJ149"/>
    <mergeCell ref="LKK149:LKR149"/>
    <mergeCell ref="LKS149:LKZ149"/>
    <mergeCell ref="LLA149:LLH149"/>
    <mergeCell ref="LLI149:LLP149"/>
    <mergeCell ref="LIO149:LIV149"/>
    <mergeCell ref="LIW149:LJD149"/>
    <mergeCell ref="LJE149:LJL149"/>
    <mergeCell ref="LJM149:LJT149"/>
    <mergeCell ref="LJU149:LKB149"/>
    <mergeCell ref="LHA149:LHH149"/>
    <mergeCell ref="LHI149:LHP149"/>
    <mergeCell ref="LHQ149:LHX149"/>
    <mergeCell ref="LHY149:LIF149"/>
    <mergeCell ref="LIG149:LIN149"/>
    <mergeCell ref="LRU149:LSB149"/>
    <mergeCell ref="LSC149:LSJ149"/>
    <mergeCell ref="LSK149:LSR149"/>
    <mergeCell ref="LSS149:LSZ149"/>
    <mergeCell ref="LTA149:LTH149"/>
    <mergeCell ref="LQG149:LQN149"/>
    <mergeCell ref="LQO149:LQV149"/>
    <mergeCell ref="LQW149:LRD149"/>
    <mergeCell ref="LRE149:LRL149"/>
    <mergeCell ref="LRM149:LRT149"/>
    <mergeCell ref="LOS149:LOZ149"/>
    <mergeCell ref="LPA149:LPH149"/>
    <mergeCell ref="LPI149:LPP149"/>
    <mergeCell ref="LPQ149:LPX149"/>
    <mergeCell ref="LPY149:LQF149"/>
    <mergeCell ref="LNE149:LNL149"/>
    <mergeCell ref="LNM149:LNT149"/>
    <mergeCell ref="LNU149:LOB149"/>
    <mergeCell ref="LOC149:LOJ149"/>
    <mergeCell ref="LOK149:LOR149"/>
    <mergeCell ref="LXY149:LYF149"/>
    <mergeCell ref="LYG149:LYN149"/>
    <mergeCell ref="LYO149:LYV149"/>
    <mergeCell ref="LYW149:LZD149"/>
    <mergeCell ref="LZE149:LZL149"/>
    <mergeCell ref="LWK149:LWR149"/>
    <mergeCell ref="LWS149:LWZ149"/>
    <mergeCell ref="LXA149:LXH149"/>
    <mergeCell ref="LXI149:LXP149"/>
    <mergeCell ref="LXQ149:LXX149"/>
    <mergeCell ref="LUW149:LVD149"/>
    <mergeCell ref="LVE149:LVL149"/>
    <mergeCell ref="LVM149:LVT149"/>
    <mergeCell ref="LVU149:LWB149"/>
    <mergeCell ref="LWC149:LWJ149"/>
    <mergeCell ref="LTI149:LTP149"/>
    <mergeCell ref="LTQ149:LTX149"/>
    <mergeCell ref="LTY149:LUF149"/>
    <mergeCell ref="LUG149:LUN149"/>
    <mergeCell ref="LUO149:LUV149"/>
    <mergeCell ref="MEC149:MEJ149"/>
    <mergeCell ref="MEK149:MER149"/>
    <mergeCell ref="MES149:MEZ149"/>
    <mergeCell ref="MFA149:MFH149"/>
    <mergeCell ref="MFI149:MFP149"/>
    <mergeCell ref="MCO149:MCV149"/>
    <mergeCell ref="MCW149:MDD149"/>
    <mergeCell ref="MDE149:MDL149"/>
    <mergeCell ref="MDM149:MDT149"/>
    <mergeCell ref="MDU149:MEB149"/>
    <mergeCell ref="MBA149:MBH149"/>
    <mergeCell ref="MBI149:MBP149"/>
    <mergeCell ref="MBQ149:MBX149"/>
    <mergeCell ref="MBY149:MCF149"/>
    <mergeCell ref="MCG149:MCN149"/>
    <mergeCell ref="LZM149:LZT149"/>
    <mergeCell ref="LZU149:MAB149"/>
    <mergeCell ref="MAC149:MAJ149"/>
    <mergeCell ref="MAK149:MAR149"/>
    <mergeCell ref="MAS149:MAZ149"/>
    <mergeCell ref="MKG149:MKN149"/>
    <mergeCell ref="MKO149:MKV149"/>
    <mergeCell ref="MKW149:MLD149"/>
    <mergeCell ref="MLE149:MLL149"/>
    <mergeCell ref="MLM149:MLT149"/>
    <mergeCell ref="MIS149:MIZ149"/>
    <mergeCell ref="MJA149:MJH149"/>
    <mergeCell ref="MJI149:MJP149"/>
    <mergeCell ref="MJQ149:MJX149"/>
    <mergeCell ref="MJY149:MKF149"/>
    <mergeCell ref="MHE149:MHL149"/>
    <mergeCell ref="MHM149:MHT149"/>
    <mergeCell ref="MHU149:MIB149"/>
    <mergeCell ref="MIC149:MIJ149"/>
    <mergeCell ref="MIK149:MIR149"/>
    <mergeCell ref="MFQ149:MFX149"/>
    <mergeCell ref="MFY149:MGF149"/>
    <mergeCell ref="MGG149:MGN149"/>
    <mergeCell ref="MGO149:MGV149"/>
    <mergeCell ref="MGW149:MHD149"/>
    <mergeCell ref="MQK149:MQR149"/>
    <mergeCell ref="MQS149:MQZ149"/>
    <mergeCell ref="MRA149:MRH149"/>
    <mergeCell ref="MRI149:MRP149"/>
    <mergeCell ref="MRQ149:MRX149"/>
    <mergeCell ref="MOW149:MPD149"/>
    <mergeCell ref="MPE149:MPL149"/>
    <mergeCell ref="MPM149:MPT149"/>
    <mergeCell ref="MPU149:MQB149"/>
    <mergeCell ref="MQC149:MQJ149"/>
    <mergeCell ref="MNI149:MNP149"/>
    <mergeCell ref="MNQ149:MNX149"/>
    <mergeCell ref="MNY149:MOF149"/>
    <mergeCell ref="MOG149:MON149"/>
    <mergeCell ref="MOO149:MOV149"/>
    <mergeCell ref="MLU149:MMB149"/>
    <mergeCell ref="MMC149:MMJ149"/>
    <mergeCell ref="MMK149:MMR149"/>
    <mergeCell ref="MMS149:MMZ149"/>
    <mergeCell ref="MNA149:MNH149"/>
    <mergeCell ref="MWO149:MWV149"/>
    <mergeCell ref="MWW149:MXD149"/>
    <mergeCell ref="MXE149:MXL149"/>
    <mergeCell ref="MXM149:MXT149"/>
    <mergeCell ref="MXU149:MYB149"/>
    <mergeCell ref="MVA149:MVH149"/>
    <mergeCell ref="MVI149:MVP149"/>
    <mergeCell ref="MVQ149:MVX149"/>
    <mergeCell ref="MVY149:MWF149"/>
    <mergeCell ref="MWG149:MWN149"/>
    <mergeCell ref="MTM149:MTT149"/>
    <mergeCell ref="MTU149:MUB149"/>
    <mergeCell ref="MUC149:MUJ149"/>
    <mergeCell ref="MUK149:MUR149"/>
    <mergeCell ref="MUS149:MUZ149"/>
    <mergeCell ref="MRY149:MSF149"/>
    <mergeCell ref="MSG149:MSN149"/>
    <mergeCell ref="MSO149:MSV149"/>
    <mergeCell ref="MSW149:MTD149"/>
    <mergeCell ref="MTE149:MTL149"/>
    <mergeCell ref="NCS149:NCZ149"/>
    <mergeCell ref="NDA149:NDH149"/>
    <mergeCell ref="NDI149:NDP149"/>
    <mergeCell ref="NDQ149:NDX149"/>
    <mergeCell ref="NDY149:NEF149"/>
    <mergeCell ref="NBE149:NBL149"/>
    <mergeCell ref="NBM149:NBT149"/>
    <mergeCell ref="NBU149:NCB149"/>
    <mergeCell ref="NCC149:NCJ149"/>
    <mergeCell ref="NCK149:NCR149"/>
    <mergeCell ref="MZQ149:MZX149"/>
    <mergeCell ref="MZY149:NAF149"/>
    <mergeCell ref="NAG149:NAN149"/>
    <mergeCell ref="NAO149:NAV149"/>
    <mergeCell ref="NAW149:NBD149"/>
    <mergeCell ref="MYC149:MYJ149"/>
    <mergeCell ref="MYK149:MYR149"/>
    <mergeCell ref="MYS149:MYZ149"/>
    <mergeCell ref="MZA149:MZH149"/>
    <mergeCell ref="MZI149:MZP149"/>
    <mergeCell ref="NIW149:NJD149"/>
    <mergeCell ref="NJE149:NJL149"/>
    <mergeCell ref="NJM149:NJT149"/>
    <mergeCell ref="NJU149:NKB149"/>
    <mergeCell ref="NKC149:NKJ149"/>
    <mergeCell ref="NHI149:NHP149"/>
    <mergeCell ref="NHQ149:NHX149"/>
    <mergeCell ref="NHY149:NIF149"/>
    <mergeCell ref="NIG149:NIN149"/>
    <mergeCell ref="NIO149:NIV149"/>
    <mergeCell ref="NFU149:NGB149"/>
    <mergeCell ref="NGC149:NGJ149"/>
    <mergeCell ref="NGK149:NGR149"/>
    <mergeCell ref="NGS149:NGZ149"/>
    <mergeCell ref="NHA149:NHH149"/>
    <mergeCell ref="NEG149:NEN149"/>
    <mergeCell ref="NEO149:NEV149"/>
    <mergeCell ref="NEW149:NFD149"/>
    <mergeCell ref="NFE149:NFL149"/>
    <mergeCell ref="NFM149:NFT149"/>
    <mergeCell ref="NPA149:NPH149"/>
    <mergeCell ref="NPI149:NPP149"/>
    <mergeCell ref="NPQ149:NPX149"/>
    <mergeCell ref="NPY149:NQF149"/>
    <mergeCell ref="NQG149:NQN149"/>
    <mergeCell ref="NNM149:NNT149"/>
    <mergeCell ref="NNU149:NOB149"/>
    <mergeCell ref="NOC149:NOJ149"/>
    <mergeCell ref="NOK149:NOR149"/>
    <mergeCell ref="NOS149:NOZ149"/>
    <mergeCell ref="NLY149:NMF149"/>
    <mergeCell ref="NMG149:NMN149"/>
    <mergeCell ref="NMO149:NMV149"/>
    <mergeCell ref="NMW149:NND149"/>
    <mergeCell ref="NNE149:NNL149"/>
    <mergeCell ref="NKK149:NKR149"/>
    <mergeCell ref="NKS149:NKZ149"/>
    <mergeCell ref="NLA149:NLH149"/>
    <mergeCell ref="NLI149:NLP149"/>
    <mergeCell ref="NLQ149:NLX149"/>
    <mergeCell ref="NVE149:NVL149"/>
    <mergeCell ref="NVM149:NVT149"/>
    <mergeCell ref="NVU149:NWB149"/>
    <mergeCell ref="NWC149:NWJ149"/>
    <mergeCell ref="NWK149:NWR149"/>
    <mergeCell ref="NTQ149:NTX149"/>
    <mergeCell ref="NTY149:NUF149"/>
    <mergeCell ref="NUG149:NUN149"/>
    <mergeCell ref="NUO149:NUV149"/>
    <mergeCell ref="NUW149:NVD149"/>
    <mergeCell ref="NSC149:NSJ149"/>
    <mergeCell ref="NSK149:NSR149"/>
    <mergeCell ref="NSS149:NSZ149"/>
    <mergeCell ref="NTA149:NTH149"/>
    <mergeCell ref="NTI149:NTP149"/>
    <mergeCell ref="NQO149:NQV149"/>
    <mergeCell ref="NQW149:NRD149"/>
    <mergeCell ref="NRE149:NRL149"/>
    <mergeCell ref="NRM149:NRT149"/>
    <mergeCell ref="NRU149:NSB149"/>
    <mergeCell ref="OBI149:OBP149"/>
    <mergeCell ref="OBQ149:OBX149"/>
    <mergeCell ref="OBY149:OCF149"/>
    <mergeCell ref="OCG149:OCN149"/>
    <mergeCell ref="OCO149:OCV149"/>
    <mergeCell ref="NZU149:OAB149"/>
    <mergeCell ref="OAC149:OAJ149"/>
    <mergeCell ref="OAK149:OAR149"/>
    <mergeCell ref="OAS149:OAZ149"/>
    <mergeCell ref="OBA149:OBH149"/>
    <mergeCell ref="NYG149:NYN149"/>
    <mergeCell ref="NYO149:NYV149"/>
    <mergeCell ref="NYW149:NZD149"/>
    <mergeCell ref="NZE149:NZL149"/>
    <mergeCell ref="NZM149:NZT149"/>
    <mergeCell ref="NWS149:NWZ149"/>
    <mergeCell ref="NXA149:NXH149"/>
    <mergeCell ref="NXI149:NXP149"/>
    <mergeCell ref="NXQ149:NXX149"/>
    <mergeCell ref="NXY149:NYF149"/>
    <mergeCell ref="OHM149:OHT149"/>
    <mergeCell ref="OHU149:OIB149"/>
    <mergeCell ref="OIC149:OIJ149"/>
    <mergeCell ref="OIK149:OIR149"/>
    <mergeCell ref="OIS149:OIZ149"/>
    <mergeCell ref="OFY149:OGF149"/>
    <mergeCell ref="OGG149:OGN149"/>
    <mergeCell ref="OGO149:OGV149"/>
    <mergeCell ref="OGW149:OHD149"/>
    <mergeCell ref="OHE149:OHL149"/>
    <mergeCell ref="OEK149:OER149"/>
    <mergeCell ref="OES149:OEZ149"/>
    <mergeCell ref="OFA149:OFH149"/>
    <mergeCell ref="OFI149:OFP149"/>
    <mergeCell ref="OFQ149:OFX149"/>
    <mergeCell ref="OCW149:ODD149"/>
    <mergeCell ref="ODE149:ODL149"/>
    <mergeCell ref="ODM149:ODT149"/>
    <mergeCell ref="ODU149:OEB149"/>
    <mergeCell ref="OEC149:OEJ149"/>
    <mergeCell ref="ONQ149:ONX149"/>
    <mergeCell ref="ONY149:OOF149"/>
    <mergeCell ref="OOG149:OON149"/>
    <mergeCell ref="OOO149:OOV149"/>
    <mergeCell ref="OOW149:OPD149"/>
    <mergeCell ref="OMC149:OMJ149"/>
    <mergeCell ref="OMK149:OMR149"/>
    <mergeCell ref="OMS149:OMZ149"/>
    <mergeCell ref="ONA149:ONH149"/>
    <mergeCell ref="ONI149:ONP149"/>
    <mergeCell ref="OKO149:OKV149"/>
    <mergeCell ref="OKW149:OLD149"/>
    <mergeCell ref="OLE149:OLL149"/>
    <mergeCell ref="OLM149:OLT149"/>
    <mergeCell ref="OLU149:OMB149"/>
    <mergeCell ref="OJA149:OJH149"/>
    <mergeCell ref="OJI149:OJP149"/>
    <mergeCell ref="OJQ149:OJX149"/>
    <mergeCell ref="OJY149:OKF149"/>
    <mergeCell ref="OKG149:OKN149"/>
    <mergeCell ref="OTU149:OUB149"/>
    <mergeCell ref="OUC149:OUJ149"/>
    <mergeCell ref="OUK149:OUR149"/>
    <mergeCell ref="OUS149:OUZ149"/>
    <mergeCell ref="OVA149:OVH149"/>
    <mergeCell ref="OSG149:OSN149"/>
    <mergeCell ref="OSO149:OSV149"/>
    <mergeCell ref="OSW149:OTD149"/>
    <mergeCell ref="OTE149:OTL149"/>
    <mergeCell ref="OTM149:OTT149"/>
    <mergeCell ref="OQS149:OQZ149"/>
    <mergeCell ref="ORA149:ORH149"/>
    <mergeCell ref="ORI149:ORP149"/>
    <mergeCell ref="ORQ149:ORX149"/>
    <mergeCell ref="ORY149:OSF149"/>
    <mergeCell ref="OPE149:OPL149"/>
    <mergeCell ref="OPM149:OPT149"/>
    <mergeCell ref="OPU149:OQB149"/>
    <mergeCell ref="OQC149:OQJ149"/>
    <mergeCell ref="OQK149:OQR149"/>
    <mergeCell ref="OZY149:PAF149"/>
    <mergeCell ref="PAG149:PAN149"/>
    <mergeCell ref="PAO149:PAV149"/>
    <mergeCell ref="PAW149:PBD149"/>
    <mergeCell ref="PBE149:PBL149"/>
    <mergeCell ref="OYK149:OYR149"/>
    <mergeCell ref="OYS149:OYZ149"/>
    <mergeCell ref="OZA149:OZH149"/>
    <mergeCell ref="OZI149:OZP149"/>
    <mergeCell ref="OZQ149:OZX149"/>
    <mergeCell ref="OWW149:OXD149"/>
    <mergeCell ref="OXE149:OXL149"/>
    <mergeCell ref="OXM149:OXT149"/>
    <mergeCell ref="OXU149:OYB149"/>
    <mergeCell ref="OYC149:OYJ149"/>
    <mergeCell ref="OVI149:OVP149"/>
    <mergeCell ref="OVQ149:OVX149"/>
    <mergeCell ref="OVY149:OWF149"/>
    <mergeCell ref="OWG149:OWN149"/>
    <mergeCell ref="OWO149:OWV149"/>
    <mergeCell ref="PGC149:PGJ149"/>
    <mergeCell ref="PGK149:PGR149"/>
    <mergeCell ref="PGS149:PGZ149"/>
    <mergeCell ref="PHA149:PHH149"/>
    <mergeCell ref="PHI149:PHP149"/>
    <mergeCell ref="PEO149:PEV149"/>
    <mergeCell ref="PEW149:PFD149"/>
    <mergeCell ref="PFE149:PFL149"/>
    <mergeCell ref="PFM149:PFT149"/>
    <mergeCell ref="PFU149:PGB149"/>
    <mergeCell ref="PDA149:PDH149"/>
    <mergeCell ref="PDI149:PDP149"/>
    <mergeCell ref="PDQ149:PDX149"/>
    <mergeCell ref="PDY149:PEF149"/>
    <mergeCell ref="PEG149:PEN149"/>
    <mergeCell ref="PBM149:PBT149"/>
    <mergeCell ref="PBU149:PCB149"/>
    <mergeCell ref="PCC149:PCJ149"/>
    <mergeCell ref="PCK149:PCR149"/>
    <mergeCell ref="PCS149:PCZ149"/>
    <mergeCell ref="PMG149:PMN149"/>
    <mergeCell ref="PMO149:PMV149"/>
    <mergeCell ref="PMW149:PND149"/>
    <mergeCell ref="PNE149:PNL149"/>
    <mergeCell ref="PNM149:PNT149"/>
    <mergeCell ref="PKS149:PKZ149"/>
    <mergeCell ref="PLA149:PLH149"/>
    <mergeCell ref="PLI149:PLP149"/>
    <mergeCell ref="PLQ149:PLX149"/>
    <mergeCell ref="PLY149:PMF149"/>
    <mergeCell ref="PJE149:PJL149"/>
    <mergeCell ref="PJM149:PJT149"/>
    <mergeCell ref="PJU149:PKB149"/>
    <mergeCell ref="PKC149:PKJ149"/>
    <mergeCell ref="PKK149:PKR149"/>
    <mergeCell ref="PHQ149:PHX149"/>
    <mergeCell ref="PHY149:PIF149"/>
    <mergeCell ref="PIG149:PIN149"/>
    <mergeCell ref="PIO149:PIV149"/>
    <mergeCell ref="PIW149:PJD149"/>
    <mergeCell ref="PSK149:PSR149"/>
    <mergeCell ref="PSS149:PSZ149"/>
    <mergeCell ref="PTA149:PTH149"/>
    <mergeCell ref="PTI149:PTP149"/>
    <mergeCell ref="PTQ149:PTX149"/>
    <mergeCell ref="PQW149:PRD149"/>
    <mergeCell ref="PRE149:PRL149"/>
    <mergeCell ref="PRM149:PRT149"/>
    <mergeCell ref="PRU149:PSB149"/>
    <mergeCell ref="PSC149:PSJ149"/>
    <mergeCell ref="PPI149:PPP149"/>
    <mergeCell ref="PPQ149:PPX149"/>
    <mergeCell ref="PPY149:PQF149"/>
    <mergeCell ref="PQG149:PQN149"/>
    <mergeCell ref="PQO149:PQV149"/>
    <mergeCell ref="PNU149:POB149"/>
    <mergeCell ref="POC149:POJ149"/>
    <mergeCell ref="POK149:POR149"/>
    <mergeCell ref="POS149:POZ149"/>
    <mergeCell ref="PPA149:PPH149"/>
    <mergeCell ref="PYO149:PYV149"/>
    <mergeCell ref="PYW149:PZD149"/>
    <mergeCell ref="PZE149:PZL149"/>
    <mergeCell ref="PZM149:PZT149"/>
    <mergeCell ref="PZU149:QAB149"/>
    <mergeCell ref="PXA149:PXH149"/>
    <mergeCell ref="PXI149:PXP149"/>
    <mergeCell ref="PXQ149:PXX149"/>
    <mergeCell ref="PXY149:PYF149"/>
    <mergeCell ref="PYG149:PYN149"/>
    <mergeCell ref="PVM149:PVT149"/>
    <mergeCell ref="PVU149:PWB149"/>
    <mergeCell ref="PWC149:PWJ149"/>
    <mergeCell ref="PWK149:PWR149"/>
    <mergeCell ref="PWS149:PWZ149"/>
    <mergeCell ref="PTY149:PUF149"/>
    <mergeCell ref="PUG149:PUN149"/>
    <mergeCell ref="PUO149:PUV149"/>
    <mergeCell ref="PUW149:PVD149"/>
    <mergeCell ref="PVE149:PVL149"/>
    <mergeCell ref="QES149:QEZ149"/>
    <mergeCell ref="QFA149:QFH149"/>
    <mergeCell ref="QFI149:QFP149"/>
    <mergeCell ref="QFQ149:QFX149"/>
    <mergeCell ref="QFY149:QGF149"/>
    <mergeCell ref="QDE149:QDL149"/>
    <mergeCell ref="QDM149:QDT149"/>
    <mergeCell ref="QDU149:QEB149"/>
    <mergeCell ref="QEC149:QEJ149"/>
    <mergeCell ref="QEK149:QER149"/>
    <mergeCell ref="QBQ149:QBX149"/>
    <mergeCell ref="QBY149:QCF149"/>
    <mergeCell ref="QCG149:QCN149"/>
    <mergeCell ref="QCO149:QCV149"/>
    <mergeCell ref="QCW149:QDD149"/>
    <mergeCell ref="QAC149:QAJ149"/>
    <mergeCell ref="QAK149:QAR149"/>
    <mergeCell ref="QAS149:QAZ149"/>
    <mergeCell ref="QBA149:QBH149"/>
    <mergeCell ref="QBI149:QBP149"/>
    <mergeCell ref="QKW149:QLD149"/>
    <mergeCell ref="QLE149:QLL149"/>
    <mergeCell ref="QLM149:QLT149"/>
    <mergeCell ref="QLU149:QMB149"/>
    <mergeCell ref="QMC149:QMJ149"/>
    <mergeCell ref="QJI149:QJP149"/>
    <mergeCell ref="QJQ149:QJX149"/>
    <mergeCell ref="QJY149:QKF149"/>
    <mergeCell ref="QKG149:QKN149"/>
    <mergeCell ref="QKO149:QKV149"/>
    <mergeCell ref="QHU149:QIB149"/>
    <mergeCell ref="QIC149:QIJ149"/>
    <mergeCell ref="QIK149:QIR149"/>
    <mergeCell ref="QIS149:QIZ149"/>
    <mergeCell ref="QJA149:QJH149"/>
    <mergeCell ref="QGG149:QGN149"/>
    <mergeCell ref="QGO149:QGV149"/>
    <mergeCell ref="QGW149:QHD149"/>
    <mergeCell ref="QHE149:QHL149"/>
    <mergeCell ref="QHM149:QHT149"/>
    <mergeCell ref="QRA149:QRH149"/>
    <mergeCell ref="QRI149:QRP149"/>
    <mergeCell ref="QRQ149:QRX149"/>
    <mergeCell ref="QRY149:QSF149"/>
    <mergeCell ref="QSG149:QSN149"/>
    <mergeCell ref="QPM149:QPT149"/>
    <mergeCell ref="QPU149:QQB149"/>
    <mergeCell ref="QQC149:QQJ149"/>
    <mergeCell ref="QQK149:QQR149"/>
    <mergeCell ref="QQS149:QQZ149"/>
    <mergeCell ref="QNY149:QOF149"/>
    <mergeCell ref="QOG149:QON149"/>
    <mergeCell ref="QOO149:QOV149"/>
    <mergeCell ref="QOW149:QPD149"/>
    <mergeCell ref="QPE149:QPL149"/>
    <mergeCell ref="QMK149:QMR149"/>
    <mergeCell ref="QMS149:QMZ149"/>
    <mergeCell ref="QNA149:QNH149"/>
    <mergeCell ref="QNI149:QNP149"/>
    <mergeCell ref="QNQ149:QNX149"/>
    <mergeCell ref="QXE149:QXL149"/>
    <mergeCell ref="QXM149:QXT149"/>
    <mergeCell ref="QXU149:QYB149"/>
    <mergeCell ref="QYC149:QYJ149"/>
    <mergeCell ref="QYK149:QYR149"/>
    <mergeCell ref="QVQ149:QVX149"/>
    <mergeCell ref="QVY149:QWF149"/>
    <mergeCell ref="QWG149:QWN149"/>
    <mergeCell ref="QWO149:QWV149"/>
    <mergeCell ref="QWW149:QXD149"/>
    <mergeCell ref="QUC149:QUJ149"/>
    <mergeCell ref="QUK149:QUR149"/>
    <mergeCell ref="QUS149:QUZ149"/>
    <mergeCell ref="QVA149:QVH149"/>
    <mergeCell ref="QVI149:QVP149"/>
    <mergeCell ref="QSO149:QSV149"/>
    <mergeCell ref="QSW149:QTD149"/>
    <mergeCell ref="QTE149:QTL149"/>
    <mergeCell ref="QTM149:QTT149"/>
    <mergeCell ref="QTU149:QUB149"/>
    <mergeCell ref="RDI149:RDP149"/>
    <mergeCell ref="RDQ149:RDX149"/>
    <mergeCell ref="RDY149:REF149"/>
    <mergeCell ref="REG149:REN149"/>
    <mergeCell ref="REO149:REV149"/>
    <mergeCell ref="RBU149:RCB149"/>
    <mergeCell ref="RCC149:RCJ149"/>
    <mergeCell ref="RCK149:RCR149"/>
    <mergeCell ref="RCS149:RCZ149"/>
    <mergeCell ref="RDA149:RDH149"/>
    <mergeCell ref="RAG149:RAN149"/>
    <mergeCell ref="RAO149:RAV149"/>
    <mergeCell ref="RAW149:RBD149"/>
    <mergeCell ref="RBE149:RBL149"/>
    <mergeCell ref="RBM149:RBT149"/>
    <mergeCell ref="QYS149:QYZ149"/>
    <mergeCell ref="QZA149:QZH149"/>
    <mergeCell ref="QZI149:QZP149"/>
    <mergeCell ref="QZQ149:QZX149"/>
    <mergeCell ref="QZY149:RAF149"/>
    <mergeCell ref="RJM149:RJT149"/>
    <mergeCell ref="RJU149:RKB149"/>
    <mergeCell ref="RKC149:RKJ149"/>
    <mergeCell ref="RKK149:RKR149"/>
    <mergeCell ref="RKS149:RKZ149"/>
    <mergeCell ref="RHY149:RIF149"/>
    <mergeCell ref="RIG149:RIN149"/>
    <mergeCell ref="RIO149:RIV149"/>
    <mergeCell ref="RIW149:RJD149"/>
    <mergeCell ref="RJE149:RJL149"/>
    <mergeCell ref="RGK149:RGR149"/>
    <mergeCell ref="RGS149:RGZ149"/>
    <mergeCell ref="RHA149:RHH149"/>
    <mergeCell ref="RHI149:RHP149"/>
    <mergeCell ref="RHQ149:RHX149"/>
    <mergeCell ref="REW149:RFD149"/>
    <mergeCell ref="RFE149:RFL149"/>
    <mergeCell ref="RFM149:RFT149"/>
    <mergeCell ref="RFU149:RGB149"/>
    <mergeCell ref="RGC149:RGJ149"/>
    <mergeCell ref="RPQ149:RPX149"/>
    <mergeCell ref="RPY149:RQF149"/>
    <mergeCell ref="RQG149:RQN149"/>
    <mergeCell ref="RQO149:RQV149"/>
    <mergeCell ref="RQW149:RRD149"/>
    <mergeCell ref="ROC149:ROJ149"/>
    <mergeCell ref="ROK149:ROR149"/>
    <mergeCell ref="ROS149:ROZ149"/>
    <mergeCell ref="RPA149:RPH149"/>
    <mergeCell ref="RPI149:RPP149"/>
    <mergeCell ref="RMO149:RMV149"/>
    <mergeCell ref="RMW149:RND149"/>
    <mergeCell ref="RNE149:RNL149"/>
    <mergeCell ref="RNM149:RNT149"/>
    <mergeCell ref="RNU149:ROB149"/>
    <mergeCell ref="RLA149:RLH149"/>
    <mergeCell ref="RLI149:RLP149"/>
    <mergeCell ref="RLQ149:RLX149"/>
    <mergeCell ref="RLY149:RMF149"/>
    <mergeCell ref="RMG149:RMN149"/>
    <mergeCell ref="RVU149:RWB149"/>
    <mergeCell ref="RWC149:RWJ149"/>
    <mergeCell ref="RWK149:RWR149"/>
    <mergeCell ref="RWS149:RWZ149"/>
    <mergeCell ref="RXA149:RXH149"/>
    <mergeCell ref="RUG149:RUN149"/>
    <mergeCell ref="RUO149:RUV149"/>
    <mergeCell ref="RUW149:RVD149"/>
    <mergeCell ref="RVE149:RVL149"/>
    <mergeCell ref="RVM149:RVT149"/>
    <mergeCell ref="RSS149:RSZ149"/>
    <mergeCell ref="RTA149:RTH149"/>
    <mergeCell ref="RTI149:RTP149"/>
    <mergeCell ref="RTQ149:RTX149"/>
    <mergeCell ref="RTY149:RUF149"/>
    <mergeCell ref="RRE149:RRL149"/>
    <mergeCell ref="RRM149:RRT149"/>
    <mergeCell ref="RRU149:RSB149"/>
    <mergeCell ref="RSC149:RSJ149"/>
    <mergeCell ref="RSK149:RSR149"/>
    <mergeCell ref="SBY149:SCF149"/>
    <mergeCell ref="SCG149:SCN149"/>
    <mergeCell ref="SCO149:SCV149"/>
    <mergeCell ref="SCW149:SDD149"/>
    <mergeCell ref="SDE149:SDL149"/>
    <mergeCell ref="SAK149:SAR149"/>
    <mergeCell ref="SAS149:SAZ149"/>
    <mergeCell ref="SBA149:SBH149"/>
    <mergeCell ref="SBI149:SBP149"/>
    <mergeCell ref="SBQ149:SBX149"/>
    <mergeCell ref="RYW149:RZD149"/>
    <mergeCell ref="RZE149:RZL149"/>
    <mergeCell ref="RZM149:RZT149"/>
    <mergeCell ref="RZU149:SAB149"/>
    <mergeCell ref="SAC149:SAJ149"/>
    <mergeCell ref="RXI149:RXP149"/>
    <mergeCell ref="RXQ149:RXX149"/>
    <mergeCell ref="RXY149:RYF149"/>
    <mergeCell ref="RYG149:RYN149"/>
    <mergeCell ref="RYO149:RYV149"/>
    <mergeCell ref="SIC149:SIJ149"/>
    <mergeCell ref="SIK149:SIR149"/>
    <mergeCell ref="SIS149:SIZ149"/>
    <mergeCell ref="SJA149:SJH149"/>
    <mergeCell ref="SJI149:SJP149"/>
    <mergeCell ref="SGO149:SGV149"/>
    <mergeCell ref="SGW149:SHD149"/>
    <mergeCell ref="SHE149:SHL149"/>
    <mergeCell ref="SHM149:SHT149"/>
    <mergeCell ref="SHU149:SIB149"/>
    <mergeCell ref="SFA149:SFH149"/>
    <mergeCell ref="SFI149:SFP149"/>
    <mergeCell ref="SFQ149:SFX149"/>
    <mergeCell ref="SFY149:SGF149"/>
    <mergeCell ref="SGG149:SGN149"/>
    <mergeCell ref="SDM149:SDT149"/>
    <mergeCell ref="SDU149:SEB149"/>
    <mergeCell ref="SEC149:SEJ149"/>
    <mergeCell ref="SEK149:SER149"/>
    <mergeCell ref="SES149:SEZ149"/>
    <mergeCell ref="SOG149:SON149"/>
    <mergeCell ref="SOO149:SOV149"/>
    <mergeCell ref="SOW149:SPD149"/>
    <mergeCell ref="SPE149:SPL149"/>
    <mergeCell ref="SPM149:SPT149"/>
    <mergeCell ref="SMS149:SMZ149"/>
    <mergeCell ref="SNA149:SNH149"/>
    <mergeCell ref="SNI149:SNP149"/>
    <mergeCell ref="SNQ149:SNX149"/>
    <mergeCell ref="SNY149:SOF149"/>
    <mergeCell ref="SLE149:SLL149"/>
    <mergeCell ref="SLM149:SLT149"/>
    <mergeCell ref="SLU149:SMB149"/>
    <mergeCell ref="SMC149:SMJ149"/>
    <mergeCell ref="SMK149:SMR149"/>
    <mergeCell ref="SJQ149:SJX149"/>
    <mergeCell ref="SJY149:SKF149"/>
    <mergeCell ref="SKG149:SKN149"/>
    <mergeCell ref="SKO149:SKV149"/>
    <mergeCell ref="SKW149:SLD149"/>
    <mergeCell ref="SUK149:SUR149"/>
    <mergeCell ref="SUS149:SUZ149"/>
    <mergeCell ref="SVA149:SVH149"/>
    <mergeCell ref="SVI149:SVP149"/>
    <mergeCell ref="SVQ149:SVX149"/>
    <mergeCell ref="SSW149:STD149"/>
    <mergeCell ref="STE149:STL149"/>
    <mergeCell ref="STM149:STT149"/>
    <mergeCell ref="STU149:SUB149"/>
    <mergeCell ref="SUC149:SUJ149"/>
    <mergeCell ref="SRI149:SRP149"/>
    <mergeCell ref="SRQ149:SRX149"/>
    <mergeCell ref="SRY149:SSF149"/>
    <mergeCell ref="SSG149:SSN149"/>
    <mergeCell ref="SSO149:SSV149"/>
    <mergeCell ref="SPU149:SQB149"/>
    <mergeCell ref="SQC149:SQJ149"/>
    <mergeCell ref="SQK149:SQR149"/>
    <mergeCell ref="SQS149:SQZ149"/>
    <mergeCell ref="SRA149:SRH149"/>
    <mergeCell ref="TAO149:TAV149"/>
    <mergeCell ref="TAW149:TBD149"/>
    <mergeCell ref="TBE149:TBL149"/>
    <mergeCell ref="TBM149:TBT149"/>
    <mergeCell ref="TBU149:TCB149"/>
    <mergeCell ref="SZA149:SZH149"/>
    <mergeCell ref="SZI149:SZP149"/>
    <mergeCell ref="SZQ149:SZX149"/>
    <mergeCell ref="SZY149:TAF149"/>
    <mergeCell ref="TAG149:TAN149"/>
    <mergeCell ref="SXM149:SXT149"/>
    <mergeCell ref="SXU149:SYB149"/>
    <mergeCell ref="SYC149:SYJ149"/>
    <mergeCell ref="SYK149:SYR149"/>
    <mergeCell ref="SYS149:SYZ149"/>
    <mergeCell ref="SVY149:SWF149"/>
    <mergeCell ref="SWG149:SWN149"/>
    <mergeCell ref="SWO149:SWV149"/>
    <mergeCell ref="SWW149:SXD149"/>
    <mergeCell ref="SXE149:SXL149"/>
    <mergeCell ref="TGS149:TGZ149"/>
    <mergeCell ref="THA149:THH149"/>
    <mergeCell ref="THI149:THP149"/>
    <mergeCell ref="THQ149:THX149"/>
    <mergeCell ref="THY149:TIF149"/>
    <mergeCell ref="TFE149:TFL149"/>
    <mergeCell ref="TFM149:TFT149"/>
    <mergeCell ref="TFU149:TGB149"/>
    <mergeCell ref="TGC149:TGJ149"/>
    <mergeCell ref="TGK149:TGR149"/>
    <mergeCell ref="TDQ149:TDX149"/>
    <mergeCell ref="TDY149:TEF149"/>
    <mergeCell ref="TEG149:TEN149"/>
    <mergeCell ref="TEO149:TEV149"/>
    <mergeCell ref="TEW149:TFD149"/>
    <mergeCell ref="TCC149:TCJ149"/>
    <mergeCell ref="TCK149:TCR149"/>
    <mergeCell ref="TCS149:TCZ149"/>
    <mergeCell ref="TDA149:TDH149"/>
    <mergeCell ref="TDI149:TDP149"/>
    <mergeCell ref="TMW149:TND149"/>
    <mergeCell ref="TNE149:TNL149"/>
    <mergeCell ref="TNM149:TNT149"/>
    <mergeCell ref="TNU149:TOB149"/>
    <mergeCell ref="TOC149:TOJ149"/>
    <mergeCell ref="TLI149:TLP149"/>
    <mergeCell ref="TLQ149:TLX149"/>
    <mergeCell ref="TLY149:TMF149"/>
    <mergeCell ref="TMG149:TMN149"/>
    <mergeCell ref="TMO149:TMV149"/>
    <mergeCell ref="TJU149:TKB149"/>
    <mergeCell ref="TKC149:TKJ149"/>
    <mergeCell ref="TKK149:TKR149"/>
    <mergeCell ref="TKS149:TKZ149"/>
    <mergeCell ref="TLA149:TLH149"/>
    <mergeCell ref="TIG149:TIN149"/>
    <mergeCell ref="TIO149:TIV149"/>
    <mergeCell ref="TIW149:TJD149"/>
    <mergeCell ref="TJE149:TJL149"/>
    <mergeCell ref="TJM149:TJT149"/>
    <mergeCell ref="TTA149:TTH149"/>
    <mergeCell ref="TTI149:TTP149"/>
    <mergeCell ref="TTQ149:TTX149"/>
    <mergeCell ref="TTY149:TUF149"/>
    <mergeCell ref="TUG149:TUN149"/>
    <mergeCell ref="TRM149:TRT149"/>
    <mergeCell ref="TRU149:TSB149"/>
    <mergeCell ref="TSC149:TSJ149"/>
    <mergeCell ref="TSK149:TSR149"/>
    <mergeCell ref="TSS149:TSZ149"/>
    <mergeCell ref="TPY149:TQF149"/>
    <mergeCell ref="TQG149:TQN149"/>
    <mergeCell ref="TQO149:TQV149"/>
    <mergeCell ref="TQW149:TRD149"/>
    <mergeCell ref="TRE149:TRL149"/>
    <mergeCell ref="TOK149:TOR149"/>
    <mergeCell ref="TOS149:TOZ149"/>
    <mergeCell ref="TPA149:TPH149"/>
    <mergeCell ref="TPI149:TPP149"/>
    <mergeCell ref="TPQ149:TPX149"/>
    <mergeCell ref="TZE149:TZL149"/>
    <mergeCell ref="TZM149:TZT149"/>
    <mergeCell ref="TZU149:UAB149"/>
    <mergeCell ref="UAC149:UAJ149"/>
    <mergeCell ref="UAK149:UAR149"/>
    <mergeCell ref="TXQ149:TXX149"/>
    <mergeCell ref="TXY149:TYF149"/>
    <mergeCell ref="TYG149:TYN149"/>
    <mergeCell ref="TYO149:TYV149"/>
    <mergeCell ref="TYW149:TZD149"/>
    <mergeCell ref="TWC149:TWJ149"/>
    <mergeCell ref="TWK149:TWR149"/>
    <mergeCell ref="TWS149:TWZ149"/>
    <mergeCell ref="TXA149:TXH149"/>
    <mergeCell ref="TXI149:TXP149"/>
    <mergeCell ref="TUO149:TUV149"/>
    <mergeCell ref="TUW149:TVD149"/>
    <mergeCell ref="TVE149:TVL149"/>
    <mergeCell ref="TVM149:TVT149"/>
    <mergeCell ref="TVU149:TWB149"/>
    <mergeCell ref="UFI149:UFP149"/>
    <mergeCell ref="UFQ149:UFX149"/>
    <mergeCell ref="UFY149:UGF149"/>
    <mergeCell ref="UGG149:UGN149"/>
    <mergeCell ref="UGO149:UGV149"/>
    <mergeCell ref="UDU149:UEB149"/>
    <mergeCell ref="UEC149:UEJ149"/>
    <mergeCell ref="UEK149:UER149"/>
    <mergeCell ref="UES149:UEZ149"/>
    <mergeCell ref="UFA149:UFH149"/>
    <mergeCell ref="UCG149:UCN149"/>
    <mergeCell ref="UCO149:UCV149"/>
    <mergeCell ref="UCW149:UDD149"/>
    <mergeCell ref="UDE149:UDL149"/>
    <mergeCell ref="UDM149:UDT149"/>
    <mergeCell ref="UAS149:UAZ149"/>
    <mergeCell ref="UBA149:UBH149"/>
    <mergeCell ref="UBI149:UBP149"/>
    <mergeCell ref="UBQ149:UBX149"/>
    <mergeCell ref="UBY149:UCF149"/>
    <mergeCell ref="ULM149:ULT149"/>
    <mergeCell ref="ULU149:UMB149"/>
    <mergeCell ref="UMC149:UMJ149"/>
    <mergeCell ref="UMK149:UMR149"/>
    <mergeCell ref="UMS149:UMZ149"/>
    <mergeCell ref="UJY149:UKF149"/>
    <mergeCell ref="UKG149:UKN149"/>
    <mergeCell ref="UKO149:UKV149"/>
    <mergeCell ref="UKW149:ULD149"/>
    <mergeCell ref="ULE149:ULL149"/>
    <mergeCell ref="UIK149:UIR149"/>
    <mergeCell ref="UIS149:UIZ149"/>
    <mergeCell ref="UJA149:UJH149"/>
    <mergeCell ref="UJI149:UJP149"/>
    <mergeCell ref="UJQ149:UJX149"/>
    <mergeCell ref="UGW149:UHD149"/>
    <mergeCell ref="UHE149:UHL149"/>
    <mergeCell ref="UHM149:UHT149"/>
    <mergeCell ref="UHU149:UIB149"/>
    <mergeCell ref="UIC149:UIJ149"/>
    <mergeCell ref="URQ149:URX149"/>
    <mergeCell ref="URY149:USF149"/>
    <mergeCell ref="USG149:USN149"/>
    <mergeCell ref="USO149:USV149"/>
    <mergeCell ref="USW149:UTD149"/>
    <mergeCell ref="UQC149:UQJ149"/>
    <mergeCell ref="UQK149:UQR149"/>
    <mergeCell ref="UQS149:UQZ149"/>
    <mergeCell ref="URA149:URH149"/>
    <mergeCell ref="URI149:URP149"/>
    <mergeCell ref="UOO149:UOV149"/>
    <mergeCell ref="UOW149:UPD149"/>
    <mergeCell ref="UPE149:UPL149"/>
    <mergeCell ref="UPM149:UPT149"/>
    <mergeCell ref="UPU149:UQB149"/>
    <mergeCell ref="UNA149:UNH149"/>
    <mergeCell ref="UNI149:UNP149"/>
    <mergeCell ref="UNQ149:UNX149"/>
    <mergeCell ref="UNY149:UOF149"/>
    <mergeCell ref="UOG149:UON149"/>
    <mergeCell ref="UXU149:UYB149"/>
    <mergeCell ref="UYC149:UYJ149"/>
    <mergeCell ref="UYK149:UYR149"/>
    <mergeCell ref="UYS149:UYZ149"/>
    <mergeCell ref="UZA149:UZH149"/>
    <mergeCell ref="UWG149:UWN149"/>
    <mergeCell ref="UWO149:UWV149"/>
    <mergeCell ref="UWW149:UXD149"/>
    <mergeCell ref="UXE149:UXL149"/>
    <mergeCell ref="UXM149:UXT149"/>
    <mergeCell ref="UUS149:UUZ149"/>
    <mergeCell ref="UVA149:UVH149"/>
    <mergeCell ref="UVI149:UVP149"/>
    <mergeCell ref="UVQ149:UVX149"/>
    <mergeCell ref="UVY149:UWF149"/>
    <mergeCell ref="UTE149:UTL149"/>
    <mergeCell ref="UTM149:UTT149"/>
    <mergeCell ref="UTU149:UUB149"/>
    <mergeCell ref="UUC149:UUJ149"/>
    <mergeCell ref="UUK149:UUR149"/>
    <mergeCell ref="VDY149:VEF149"/>
    <mergeCell ref="VEG149:VEN149"/>
    <mergeCell ref="VEO149:VEV149"/>
    <mergeCell ref="VEW149:VFD149"/>
    <mergeCell ref="VFE149:VFL149"/>
    <mergeCell ref="VCK149:VCR149"/>
    <mergeCell ref="VCS149:VCZ149"/>
    <mergeCell ref="VDA149:VDH149"/>
    <mergeCell ref="VDI149:VDP149"/>
    <mergeCell ref="VDQ149:VDX149"/>
    <mergeCell ref="VAW149:VBD149"/>
    <mergeCell ref="VBE149:VBL149"/>
    <mergeCell ref="VBM149:VBT149"/>
    <mergeCell ref="VBU149:VCB149"/>
    <mergeCell ref="VCC149:VCJ149"/>
    <mergeCell ref="UZI149:UZP149"/>
    <mergeCell ref="UZQ149:UZX149"/>
    <mergeCell ref="UZY149:VAF149"/>
    <mergeCell ref="VAG149:VAN149"/>
    <mergeCell ref="VAO149:VAV149"/>
    <mergeCell ref="VKC149:VKJ149"/>
    <mergeCell ref="VKK149:VKR149"/>
    <mergeCell ref="VKS149:VKZ149"/>
    <mergeCell ref="VLA149:VLH149"/>
    <mergeCell ref="VLI149:VLP149"/>
    <mergeCell ref="VIO149:VIV149"/>
    <mergeCell ref="VIW149:VJD149"/>
    <mergeCell ref="VJE149:VJL149"/>
    <mergeCell ref="VJM149:VJT149"/>
    <mergeCell ref="VJU149:VKB149"/>
    <mergeCell ref="VHA149:VHH149"/>
    <mergeCell ref="VHI149:VHP149"/>
    <mergeCell ref="VHQ149:VHX149"/>
    <mergeCell ref="VHY149:VIF149"/>
    <mergeCell ref="VIG149:VIN149"/>
    <mergeCell ref="VFM149:VFT149"/>
    <mergeCell ref="VFU149:VGB149"/>
    <mergeCell ref="VGC149:VGJ149"/>
    <mergeCell ref="VGK149:VGR149"/>
    <mergeCell ref="VGS149:VGZ149"/>
    <mergeCell ref="VQG149:VQN149"/>
    <mergeCell ref="VQO149:VQV149"/>
    <mergeCell ref="VQW149:VRD149"/>
    <mergeCell ref="VRE149:VRL149"/>
    <mergeCell ref="VRM149:VRT149"/>
    <mergeCell ref="VOS149:VOZ149"/>
    <mergeCell ref="VPA149:VPH149"/>
    <mergeCell ref="VPI149:VPP149"/>
    <mergeCell ref="VPQ149:VPX149"/>
    <mergeCell ref="VPY149:VQF149"/>
    <mergeCell ref="VNE149:VNL149"/>
    <mergeCell ref="VNM149:VNT149"/>
    <mergeCell ref="VNU149:VOB149"/>
    <mergeCell ref="VOC149:VOJ149"/>
    <mergeCell ref="VOK149:VOR149"/>
    <mergeCell ref="VLQ149:VLX149"/>
    <mergeCell ref="VLY149:VMF149"/>
    <mergeCell ref="VMG149:VMN149"/>
    <mergeCell ref="VMO149:VMV149"/>
    <mergeCell ref="VMW149:VND149"/>
    <mergeCell ref="VWK149:VWR149"/>
    <mergeCell ref="VWS149:VWZ149"/>
    <mergeCell ref="VXA149:VXH149"/>
    <mergeCell ref="VXI149:VXP149"/>
    <mergeCell ref="VXQ149:VXX149"/>
    <mergeCell ref="VUW149:VVD149"/>
    <mergeCell ref="VVE149:VVL149"/>
    <mergeCell ref="VVM149:VVT149"/>
    <mergeCell ref="VVU149:VWB149"/>
    <mergeCell ref="VWC149:VWJ149"/>
    <mergeCell ref="VTI149:VTP149"/>
    <mergeCell ref="VTQ149:VTX149"/>
    <mergeCell ref="VTY149:VUF149"/>
    <mergeCell ref="VUG149:VUN149"/>
    <mergeCell ref="VUO149:VUV149"/>
    <mergeCell ref="VRU149:VSB149"/>
    <mergeCell ref="VSC149:VSJ149"/>
    <mergeCell ref="VSK149:VSR149"/>
    <mergeCell ref="VSS149:VSZ149"/>
    <mergeCell ref="VTA149:VTH149"/>
    <mergeCell ref="WCO149:WCV149"/>
    <mergeCell ref="WCW149:WDD149"/>
    <mergeCell ref="WDE149:WDL149"/>
    <mergeCell ref="WDM149:WDT149"/>
    <mergeCell ref="WDU149:WEB149"/>
    <mergeCell ref="WBA149:WBH149"/>
    <mergeCell ref="WBI149:WBP149"/>
    <mergeCell ref="WBQ149:WBX149"/>
    <mergeCell ref="WBY149:WCF149"/>
    <mergeCell ref="WCG149:WCN149"/>
    <mergeCell ref="VZM149:VZT149"/>
    <mergeCell ref="VZU149:WAB149"/>
    <mergeCell ref="WAC149:WAJ149"/>
    <mergeCell ref="WAK149:WAR149"/>
    <mergeCell ref="WAS149:WAZ149"/>
    <mergeCell ref="VXY149:VYF149"/>
    <mergeCell ref="VYG149:VYN149"/>
    <mergeCell ref="VYO149:VYV149"/>
    <mergeCell ref="VYW149:VZD149"/>
    <mergeCell ref="VZE149:VZL149"/>
    <mergeCell ref="WIS149:WIZ149"/>
    <mergeCell ref="WJA149:WJH149"/>
    <mergeCell ref="WJI149:WJP149"/>
    <mergeCell ref="WJQ149:WJX149"/>
    <mergeCell ref="WJY149:WKF149"/>
    <mergeCell ref="WHE149:WHL149"/>
    <mergeCell ref="WHM149:WHT149"/>
    <mergeCell ref="WHU149:WIB149"/>
    <mergeCell ref="WIC149:WIJ149"/>
    <mergeCell ref="WIK149:WIR149"/>
    <mergeCell ref="WFQ149:WFX149"/>
    <mergeCell ref="WFY149:WGF149"/>
    <mergeCell ref="WGG149:WGN149"/>
    <mergeCell ref="WGO149:WGV149"/>
    <mergeCell ref="WGW149:WHD149"/>
    <mergeCell ref="WEC149:WEJ149"/>
    <mergeCell ref="WEK149:WER149"/>
    <mergeCell ref="WES149:WEZ149"/>
    <mergeCell ref="WFA149:WFH149"/>
    <mergeCell ref="WFI149:WFP149"/>
    <mergeCell ref="WOW149:WPD149"/>
    <mergeCell ref="WPE149:WPL149"/>
    <mergeCell ref="WPM149:WPT149"/>
    <mergeCell ref="WPU149:WQB149"/>
    <mergeCell ref="WQC149:WQJ149"/>
    <mergeCell ref="WNI149:WNP149"/>
    <mergeCell ref="WNQ149:WNX149"/>
    <mergeCell ref="WNY149:WOF149"/>
    <mergeCell ref="WOG149:WON149"/>
    <mergeCell ref="WOO149:WOV149"/>
    <mergeCell ref="WLU149:WMB149"/>
    <mergeCell ref="WMC149:WMJ149"/>
    <mergeCell ref="WMK149:WMR149"/>
    <mergeCell ref="WMS149:WMZ149"/>
    <mergeCell ref="WNA149:WNH149"/>
    <mergeCell ref="WKG149:WKN149"/>
    <mergeCell ref="WKO149:WKV149"/>
    <mergeCell ref="WKW149:WLD149"/>
    <mergeCell ref="WLE149:WLL149"/>
    <mergeCell ref="WLM149:WLT149"/>
    <mergeCell ref="WVY149:WWF149"/>
    <mergeCell ref="WWG149:WWN149"/>
    <mergeCell ref="WTM149:WTT149"/>
    <mergeCell ref="WTU149:WUB149"/>
    <mergeCell ref="WUC149:WUJ149"/>
    <mergeCell ref="WUK149:WUR149"/>
    <mergeCell ref="WUS149:WUZ149"/>
    <mergeCell ref="WRY149:WSF149"/>
    <mergeCell ref="WSG149:WSN149"/>
    <mergeCell ref="WSO149:WSV149"/>
    <mergeCell ref="WSW149:WTD149"/>
    <mergeCell ref="WTE149:WTL149"/>
    <mergeCell ref="WQK149:WQR149"/>
    <mergeCell ref="WQS149:WQZ149"/>
    <mergeCell ref="WRA149:WRH149"/>
    <mergeCell ref="WRI149:WRP149"/>
    <mergeCell ref="WRQ149:WRX149"/>
    <mergeCell ref="N1:O3"/>
    <mergeCell ref="XEG149:XEN149"/>
    <mergeCell ref="XEO149:XEV149"/>
    <mergeCell ref="XEW149:XFD149"/>
    <mergeCell ref="XCS149:XCZ149"/>
    <mergeCell ref="XDA149:XDH149"/>
    <mergeCell ref="XDI149:XDP149"/>
    <mergeCell ref="XDQ149:XDX149"/>
    <mergeCell ref="XDY149:XEF149"/>
    <mergeCell ref="XBE149:XBL149"/>
    <mergeCell ref="XBM149:XBT149"/>
    <mergeCell ref="XBU149:XCB149"/>
    <mergeCell ref="XCC149:XCJ149"/>
    <mergeCell ref="XCK149:XCR149"/>
    <mergeCell ref="WZQ149:WZX149"/>
    <mergeCell ref="WZY149:XAF149"/>
    <mergeCell ref="XAG149:XAN149"/>
    <mergeCell ref="XAO149:XAV149"/>
    <mergeCell ref="XAW149:XBD149"/>
    <mergeCell ref="WYC149:WYJ149"/>
    <mergeCell ref="WYK149:WYR149"/>
    <mergeCell ref="WYS149:WYZ149"/>
    <mergeCell ref="WZA149:WZH149"/>
    <mergeCell ref="WZI149:WZP149"/>
    <mergeCell ref="WWO149:WWV149"/>
    <mergeCell ref="WWW149:WXD149"/>
    <mergeCell ref="WXE149:WXL149"/>
    <mergeCell ref="WXM149:WXT149"/>
    <mergeCell ref="WXU149:WYB149"/>
    <mergeCell ref="WVA149:WVH149"/>
    <mergeCell ref="WVI149:WVP149"/>
    <mergeCell ref="WVQ149:WVX149"/>
  </mergeCells>
  <conditionalFormatting sqref="G39">
    <cfRule type="containsText" dxfId="3" priority="1" operator="containsText" text="Out">
      <formula>NOT(ISERROR(SEARCH("Out",G39)))</formula>
    </cfRule>
  </conditionalFormatting>
  <conditionalFormatting sqref="G43">
    <cfRule type="containsText" dxfId="2" priority="2" operator="containsText" text="Out">
      <formula>NOT(ISERROR(SEARCH("Out",G43)))</formula>
    </cfRule>
  </conditionalFormatting>
  <conditionalFormatting sqref="G47">
    <cfRule type="containsText" dxfId="1" priority="4" operator="containsText" text="Out">
      <formula>NOT(ISERROR(SEARCH("Out",G47)))</formula>
    </cfRule>
  </conditionalFormatting>
  <conditionalFormatting sqref="G83">
    <cfRule type="containsText" dxfId="0" priority="3" operator="containsText" text="Out">
      <formula>NOT(ISERROR(SEARCH("Out",G83)))</formula>
    </cfRule>
  </conditionalFormatting>
  <printOptions horizontalCentered="1" gridLines="1"/>
  <pageMargins left="0.2" right="0.2" top="0.75" bottom="0.25" header="0.3" footer="0.3"/>
  <pageSetup scale="49" fitToHeight="2" orientation="landscape"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A1:T529"/>
  <sheetViews>
    <sheetView zoomScale="80" zoomScaleNormal="80" workbookViewId="0">
      <pane ySplit="7" topLeftCell="A8" activePane="bottomLeft" state="frozen"/>
      <selection activeCell="J6" sqref="J6:N6"/>
      <selection pane="bottomLeft" activeCell="C259" sqref="C259"/>
    </sheetView>
  </sheetViews>
  <sheetFormatPr defaultColWidth="20.7109375" defaultRowHeight="15" x14ac:dyDescent="0.25"/>
  <cols>
    <col min="1" max="1" width="30.42578125" style="84" customWidth="1"/>
    <col min="2" max="2" width="24.28515625" style="84" customWidth="1"/>
    <col min="3" max="3" width="17.7109375" style="85" customWidth="1"/>
    <col min="4" max="4" width="14.42578125" style="85" customWidth="1"/>
    <col min="5" max="5" width="12" style="85" bestFit="1" customWidth="1"/>
    <col min="6" max="6" width="23.140625" style="85" customWidth="1"/>
    <col min="7" max="7" width="25.140625" style="85" customWidth="1"/>
    <col min="8" max="8" width="24.140625" style="85" customWidth="1"/>
    <col min="9" max="9" width="35.42578125" style="85" customWidth="1"/>
    <col min="10" max="10" width="17.140625" style="84" customWidth="1"/>
    <col min="11" max="11" width="21" style="84" customWidth="1"/>
    <col min="12" max="12" width="15" style="84" customWidth="1"/>
    <col min="13" max="13" width="20" style="84" customWidth="1"/>
    <col min="14" max="14" width="28.7109375" style="84" customWidth="1"/>
    <col min="15" max="15" width="7.7109375" style="172" customWidth="1"/>
    <col min="16" max="16" width="49.7109375" style="142" customWidth="1"/>
    <col min="17" max="16384" width="20.7109375" style="142"/>
  </cols>
  <sheetData>
    <row r="1" spans="1:20" x14ac:dyDescent="0.25">
      <c r="A1" s="299" t="str">
        <f>Summary!A1</f>
        <v>SEACOAST CHARTER ACADEMY, INC. -  BUDGET WORKBOOK</v>
      </c>
      <c r="B1" s="300"/>
      <c r="C1" s="300"/>
      <c r="D1" s="300"/>
      <c r="E1" s="301"/>
      <c r="F1" s="301"/>
      <c r="G1" s="301"/>
      <c r="H1" s="302" t="s">
        <v>114</v>
      </c>
      <c r="I1" s="301"/>
      <c r="J1" s="303" t="s">
        <v>696</v>
      </c>
      <c r="K1" s="304"/>
      <c r="L1" s="304"/>
      <c r="M1" s="304"/>
      <c r="N1" s="305"/>
      <c r="O1" s="173" t="s">
        <v>697</v>
      </c>
      <c r="P1" s="84"/>
      <c r="Q1" s="84"/>
      <c r="R1" s="84"/>
      <c r="S1" s="84"/>
      <c r="T1" s="84"/>
    </row>
    <row r="2" spans="1:20" x14ac:dyDescent="0.25">
      <c r="A2" s="306" t="s">
        <v>698</v>
      </c>
      <c r="B2" s="86"/>
      <c r="C2" s="86"/>
      <c r="D2" s="86"/>
      <c r="E2" s="86"/>
      <c r="F2" s="86"/>
      <c r="G2" s="86"/>
      <c r="H2" s="205" t="s">
        <v>117</v>
      </c>
      <c r="I2" s="86"/>
      <c r="J2" s="86" t="s">
        <v>699</v>
      </c>
      <c r="M2" s="142"/>
      <c r="N2" s="307"/>
      <c r="O2" s="170" t="s">
        <v>700</v>
      </c>
      <c r="P2" s="86" t="s">
        <v>701</v>
      </c>
      <c r="Q2" s="84"/>
      <c r="R2" s="84"/>
      <c r="S2" s="84"/>
      <c r="T2" s="84"/>
    </row>
    <row r="3" spans="1:20" x14ac:dyDescent="0.25">
      <c r="A3" s="308" t="str">
        <f>'Year 1 Revenues'!B3</f>
        <v>FISCAL YEAR 2023-24</v>
      </c>
      <c r="B3" s="86"/>
      <c r="C3" s="86"/>
      <c r="D3" s="86"/>
      <c r="E3" s="86"/>
      <c r="F3" s="86"/>
      <c r="G3" s="86"/>
      <c r="H3" s="206" t="s">
        <v>119</v>
      </c>
      <c r="I3" s="86"/>
      <c r="J3" s="86" t="s">
        <v>702</v>
      </c>
      <c r="M3" s="142"/>
      <c r="N3" s="307"/>
      <c r="O3" s="170" t="s">
        <v>700</v>
      </c>
      <c r="P3" s="86"/>
      <c r="Q3" s="84"/>
      <c r="R3" s="84"/>
      <c r="S3" s="84"/>
      <c r="T3" s="84"/>
    </row>
    <row r="4" spans="1:20" x14ac:dyDescent="0.25">
      <c r="A4" s="306"/>
      <c r="B4" s="86"/>
      <c r="C4" s="86"/>
      <c r="D4" s="86"/>
      <c r="E4" s="86"/>
      <c r="F4" s="86"/>
      <c r="G4" s="86"/>
      <c r="H4" s="86"/>
      <c r="I4" s="86"/>
      <c r="J4" s="298" t="s">
        <v>703</v>
      </c>
      <c r="K4" s="89"/>
      <c r="N4" s="309"/>
      <c r="O4" s="170" t="s">
        <v>700</v>
      </c>
      <c r="P4" s="86"/>
      <c r="Q4" s="84"/>
      <c r="R4" s="84"/>
      <c r="S4" s="84"/>
      <c r="T4" s="84"/>
    </row>
    <row r="5" spans="1:20" x14ac:dyDescent="0.25">
      <c r="A5" s="306"/>
      <c r="B5" s="86"/>
      <c r="C5" s="86"/>
      <c r="D5" s="86"/>
      <c r="E5" s="86"/>
      <c r="F5" s="86"/>
      <c r="G5" s="86"/>
      <c r="H5" s="86"/>
      <c r="I5" s="86"/>
      <c r="J5" s="298" t="s">
        <v>704</v>
      </c>
      <c r="K5" s="89"/>
      <c r="N5" s="309"/>
      <c r="O5" s="170"/>
      <c r="P5" s="86"/>
      <c r="Q5" s="84"/>
      <c r="R5" s="84"/>
      <c r="S5" s="84"/>
      <c r="T5" s="84"/>
    </row>
    <row r="6" spans="1:20" ht="18.75" x14ac:dyDescent="0.3">
      <c r="A6" s="306"/>
      <c r="B6" s="86"/>
      <c r="C6" s="86"/>
      <c r="D6" s="86"/>
      <c r="E6" s="86"/>
      <c r="F6" s="86"/>
      <c r="G6" s="86"/>
      <c r="H6" s="86"/>
      <c r="I6" s="86"/>
      <c r="J6" s="476" t="s">
        <v>705</v>
      </c>
      <c r="K6" s="477"/>
      <c r="L6" s="477"/>
      <c r="M6" s="477"/>
      <c r="N6" s="478"/>
      <c r="O6" s="170" t="s">
        <v>700</v>
      </c>
      <c r="P6" s="298"/>
      <c r="Q6" s="84"/>
      <c r="R6" s="84"/>
      <c r="S6" s="84"/>
      <c r="T6" s="84"/>
    </row>
    <row r="7" spans="1:20" s="143" customFormat="1" ht="48" customHeight="1" thickBot="1" x14ac:dyDescent="0.2">
      <c r="A7" s="131" t="s">
        <v>706</v>
      </c>
      <c r="B7" s="131" t="s">
        <v>707</v>
      </c>
      <c r="C7" s="131" t="s">
        <v>708</v>
      </c>
      <c r="D7" s="131" t="s">
        <v>709</v>
      </c>
      <c r="E7" s="131" t="s">
        <v>710</v>
      </c>
      <c r="F7" s="131" t="s">
        <v>711</v>
      </c>
      <c r="G7" s="131" t="s">
        <v>712</v>
      </c>
      <c r="H7" s="131" t="s">
        <v>713</v>
      </c>
      <c r="I7" s="131" t="s">
        <v>714</v>
      </c>
      <c r="J7" s="132" t="s">
        <v>715</v>
      </c>
      <c r="K7" s="132" t="s">
        <v>716</v>
      </c>
      <c r="L7" s="132" t="s">
        <v>717</v>
      </c>
      <c r="M7" s="132" t="s">
        <v>718</v>
      </c>
      <c r="N7" s="132" t="s">
        <v>719</v>
      </c>
      <c r="O7" s="170" t="s">
        <v>700</v>
      </c>
      <c r="P7" s="421"/>
      <c r="Q7" s="421"/>
      <c r="R7" s="421"/>
      <c r="S7" s="421"/>
      <c r="T7" s="421"/>
    </row>
    <row r="8" spans="1:20" s="144" customFormat="1" ht="14.25" customHeight="1" x14ac:dyDescent="0.2">
      <c r="A8" s="465" t="s">
        <v>720</v>
      </c>
      <c r="B8" s="465"/>
      <c r="C8" s="465"/>
      <c r="D8" s="465"/>
      <c r="E8" s="465"/>
      <c r="F8" s="465"/>
      <c r="G8" s="145">
        <v>1680</v>
      </c>
      <c r="H8" s="466" t="s">
        <v>721</v>
      </c>
      <c r="I8" s="466"/>
      <c r="J8" s="466"/>
      <c r="K8" s="466"/>
      <c r="L8" s="466"/>
      <c r="M8" s="466"/>
      <c r="N8" s="310"/>
      <c r="O8" s="170" t="s">
        <v>700</v>
      </c>
      <c r="P8" s="422" t="s">
        <v>722</v>
      </c>
      <c r="Q8" s="420"/>
      <c r="R8" s="420"/>
      <c r="S8" s="420"/>
      <c r="T8" s="420"/>
    </row>
    <row r="9" spans="1:20" x14ac:dyDescent="0.25">
      <c r="A9" s="357" t="s">
        <v>1033</v>
      </c>
      <c r="B9" s="357" t="s">
        <v>954</v>
      </c>
      <c r="C9" s="147">
        <v>45000</v>
      </c>
      <c r="D9" s="147">
        <v>1680</v>
      </c>
      <c r="E9" s="147">
        <v>1</v>
      </c>
      <c r="F9" s="103">
        <f>D9*E9</f>
        <v>1680</v>
      </c>
      <c r="G9" s="98">
        <f>IF($G$8&gt;0,F9/$G$8,0)</f>
        <v>1</v>
      </c>
      <c r="H9" s="98">
        <f>C9*E9</f>
        <v>45000</v>
      </c>
      <c r="I9" s="99">
        <f>SUM(J9:M9)*E9</f>
        <v>0.1966</v>
      </c>
      <c r="J9" s="438">
        <v>0.11</v>
      </c>
      <c r="K9" s="438">
        <v>0.01</v>
      </c>
      <c r="L9" s="438">
        <v>7.6499999999999999E-2</v>
      </c>
      <c r="M9" s="438">
        <v>1E-4</v>
      </c>
      <c r="N9" s="150">
        <v>4.0000000000000001E-3</v>
      </c>
      <c r="O9" s="171" t="str">
        <f>IF(H9&gt;0,"-","x")</f>
        <v>-</v>
      </c>
      <c r="P9" s="84"/>
      <c r="Q9" s="84"/>
      <c r="R9" s="84"/>
      <c r="S9" s="84"/>
      <c r="T9" s="84"/>
    </row>
    <row r="10" spans="1:20" x14ac:dyDescent="0.25">
      <c r="A10" s="357" t="s">
        <v>969</v>
      </c>
      <c r="B10" s="357" t="s">
        <v>954</v>
      </c>
      <c r="C10" s="147">
        <v>38000</v>
      </c>
      <c r="D10" s="147">
        <v>1680</v>
      </c>
      <c r="E10" s="147">
        <v>1</v>
      </c>
      <c r="F10" s="103">
        <f>D10*E10</f>
        <v>1680</v>
      </c>
      <c r="G10" s="98">
        <f>IF($G$8&gt;0,F10/$G$8,0)</f>
        <v>1</v>
      </c>
      <c r="H10" s="98">
        <f>C10*E10</f>
        <v>38000</v>
      </c>
      <c r="I10" s="99">
        <f>SUM(J10:M10)*E10</f>
        <v>0.1966</v>
      </c>
      <c r="J10" s="438">
        <v>0.11</v>
      </c>
      <c r="K10" s="438">
        <v>0.01</v>
      </c>
      <c r="L10" s="438">
        <v>7.6499999999999999E-2</v>
      </c>
      <c r="M10" s="438">
        <v>1E-4</v>
      </c>
      <c r="N10" s="311"/>
      <c r="O10" s="171" t="str">
        <f>IF(H10&gt;0,"-","x")</f>
        <v>-</v>
      </c>
      <c r="P10" s="84"/>
      <c r="Q10" s="84"/>
      <c r="R10" s="84"/>
      <c r="S10" s="84"/>
      <c r="T10" s="84"/>
    </row>
    <row r="11" spans="1:20" x14ac:dyDescent="0.25">
      <c r="A11" s="357" t="s">
        <v>1004</v>
      </c>
      <c r="B11" s="357" t="s">
        <v>954</v>
      </c>
      <c r="C11" s="147">
        <v>49000</v>
      </c>
      <c r="D11" s="147">
        <v>1680</v>
      </c>
      <c r="E11" s="147">
        <v>1</v>
      </c>
      <c r="F11" s="103">
        <f t="shared" ref="F11:F22" si="0">D11*E11</f>
        <v>1680</v>
      </c>
      <c r="G11" s="98">
        <f t="shared" ref="G11:G22" si="1">IF($G$8&gt;0,F11/$G$8,0)</f>
        <v>1</v>
      </c>
      <c r="H11" s="98">
        <f t="shared" ref="H11:H22" si="2">C11*E11</f>
        <v>49000</v>
      </c>
      <c r="I11" s="99">
        <f t="shared" ref="I11:I22" si="3">SUM(J11:M11)*E11</f>
        <v>0.1966</v>
      </c>
      <c r="J11" s="438">
        <v>0.11</v>
      </c>
      <c r="K11" s="438">
        <v>0.01</v>
      </c>
      <c r="L11" s="438">
        <v>7.6499999999999999E-2</v>
      </c>
      <c r="M11" s="438">
        <v>1E-4</v>
      </c>
      <c r="N11" s="311"/>
      <c r="O11" s="171" t="str">
        <f t="shared" ref="O11:O23" si="4">IF(H11&gt;0,"-","x")</f>
        <v>-</v>
      </c>
      <c r="P11" s="84"/>
      <c r="Q11" s="84"/>
      <c r="R11" s="84"/>
      <c r="S11" s="84"/>
      <c r="T11" s="84"/>
    </row>
    <row r="12" spans="1:20" x14ac:dyDescent="0.25">
      <c r="A12" s="357" t="s">
        <v>1005</v>
      </c>
      <c r="B12" s="357" t="s">
        <v>954</v>
      </c>
      <c r="C12" s="147">
        <v>47500</v>
      </c>
      <c r="D12" s="147">
        <v>1680</v>
      </c>
      <c r="E12" s="147">
        <v>1</v>
      </c>
      <c r="F12" s="103">
        <f t="shared" si="0"/>
        <v>1680</v>
      </c>
      <c r="G12" s="98">
        <f t="shared" si="1"/>
        <v>1</v>
      </c>
      <c r="H12" s="98">
        <f t="shared" si="2"/>
        <v>47500</v>
      </c>
      <c r="I12" s="99">
        <f t="shared" si="3"/>
        <v>0.1966</v>
      </c>
      <c r="J12" s="438">
        <v>0.11</v>
      </c>
      <c r="K12" s="438">
        <v>0.01</v>
      </c>
      <c r="L12" s="438">
        <v>7.6499999999999999E-2</v>
      </c>
      <c r="M12" s="438">
        <v>1E-4</v>
      </c>
      <c r="N12" s="311"/>
      <c r="O12" s="171" t="str">
        <f t="shared" si="4"/>
        <v>-</v>
      </c>
      <c r="P12" s="84"/>
      <c r="Q12" s="84"/>
      <c r="R12" s="84"/>
      <c r="S12" s="84"/>
      <c r="T12" s="84"/>
    </row>
    <row r="13" spans="1:20" x14ac:dyDescent="0.25">
      <c r="A13" s="357" t="s">
        <v>1034</v>
      </c>
      <c r="B13" s="357" t="s">
        <v>954</v>
      </c>
      <c r="C13" s="147">
        <v>49000</v>
      </c>
      <c r="D13" s="147">
        <v>1680</v>
      </c>
      <c r="E13" s="147">
        <v>1</v>
      </c>
      <c r="F13" s="103">
        <f t="shared" si="0"/>
        <v>1680</v>
      </c>
      <c r="G13" s="98">
        <f t="shared" si="1"/>
        <v>1</v>
      </c>
      <c r="H13" s="98">
        <f t="shared" si="2"/>
        <v>49000</v>
      </c>
      <c r="I13" s="99">
        <f t="shared" si="3"/>
        <v>0.1966</v>
      </c>
      <c r="J13" s="438">
        <v>0.11</v>
      </c>
      <c r="K13" s="438">
        <v>0.01</v>
      </c>
      <c r="L13" s="438">
        <v>7.6499999999999999E-2</v>
      </c>
      <c r="M13" s="438">
        <v>1E-4</v>
      </c>
      <c r="N13" s="311"/>
      <c r="O13" s="171" t="str">
        <f t="shared" si="4"/>
        <v>-</v>
      </c>
      <c r="P13" s="84"/>
      <c r="Q13" s="84"/>
      <c r="R13" s="84"/>
      <c r="S13" s="84"/>
      <c r="T13" s="84"/>
    </row>
    <row r="14" spans="1:20" x14ac:dyDescent="0.25">
      <c r="A14" s="357" t="s">
        <v>1007</v>
      </c>
      <c r="B14" s="147" t="s">
        <v>955</v>
      </c>
      <c r="C14" s="147">
        <v>47500</v>
      </c>
      <c r="D14" s="147">
        <v>1680</v>
      </c>
      <c r="E14" s="147">
        <v>1</v>
      </c>
      <c r="F14" s="103">
        <f t="shared" si="0"/>
        <v>1680</v>
      </c>
      <c r="G14" s="98">
        <f t="shared" si="1"/>
        <v>1</v>
      </c>
      <c r="H14" s="98">
        <f t="shared" si="2"/>
        <v>47500</v>
      </c>
      <c r="I14" s="99">
        <f t="shared" si="3"/>
        <v>0.1966</v>
      </c>
      <c r="J14" s="438">
        <v>0.11</v>
      </c>
      <c r="K14" s="438">
        <v>0.01</v>
      </c>
      <c r="L14" s="438">
        <v>7.6499999999999999E-2</v>
      </c>
      <c r="M14" s="438">
        <v>1E-4</v>
      </c>
      <c r="N14" s="311"/>
      <c r="O14" s="171" t="str">
        <f t="shared" si="4"/>
        <v>-</v>
      </c>
      <c r="P14" s="84"/>
      <c r="Q14" s="84"/>
      <c r="R14" s="84"/>
      <c r="S14" s="84"/>
      <c r="T14" s="84"/>
    </row>
    <row r="15" spans="1:20" x14ac:dyDescent="0.25">
      <c r="A15" s="357" t="s">
        <v>1018</v>
      </c>
      <c r="B15" s="147" t="s">
        <v>955</v>
      </c>
      <c r="C15" s="147">
        <v>46575</v>
      </c>
      <c r="D15" s="147">
        <v>1680</v>
      </c>
      <c r="E15" s="147">
        <v>1</v>
      </c>
      <c r="F15" s="103">
        <f t="shared" si="0"/>
        <v>1680</v>
      </c>
      <c r="G15" s="98">
        <f t="shared" si="1"/>
        <v>1</v>
      </c>
      <c r="H15" s="98">
        <f t="shared" si="2"/>
        <v>46575</v>
      </c>
      <c r="I15" s="99">
        <f t="shared" si="3"/>
        <v>0.1966</v>
      </c>
      <c r="J15" s="438">
        <v>0.11</v>
      </c>
      <c r="K15" s="438">
        <v>0.01</v>
      </c>
      <c r="L15" s="438">
        <v>7.6499999999999999E-2</v>
      </c>
      <c r="M15" s="438">
        <v>1E-4</v>
      </c>
      <c r="N15" s="311"/>
      <c r="O15" s="171" t="str">
        <f t="shared" si="4"/>
        <v>-</v>
      </c>
      <c r="P15"/>
      <c r="Q15" s="84"/>
      <c r="R15" s="84"/>
      <c r="S15" s="84"/>
      <c r="T15" s="84"/>
    </row>
    <row r="16" spans="1:20" x14ac:dyDescent="0.25">
      <c r="A16" s="357" t="s">
        <v>1020</v>
      </c>
      <c r="B16" s="147" t="s">
        <v>955</v>
      </c>
      <c r="C16" s="147">
        <v>47500</v>
      </c>
      <c r="D16" s="147">
        <v>1680</v>
      </c>
      <c r="E16" s="147">
        <v>1</v>
      </c>
      <c r="F16" s="103">
        <f t="shared" si="0"/>
        <v>1680</v>
      </c>
      <c r="G16" s="98">
        <f t="shared" si="1"/>
        <v>1</v>
      </c>
      <c r="H16" s="98">
        <f t="shared" si="2"/>
        <v>47500</v>
      </c>
      <c r="I16" s="99">
        <f t="shared" si="3"/>
        <v>0.1966</v>
      </c>
      <c r="J16" s="438">
        <v>0.11</v>
      </c>
      <c r="K16" s="438">
        <v>0.01</v>
      </c>
      <c r="L16" s="438">
        <v>7.6499999999999999E-2</v>
      </c>
      <c r="M16" s="438">
        <v>1E-4</v>
      </c>
      <c r="N16" s="311"/>
      <c r="O16" s="171" t="str">
        <f t="shared" si="4"/>
        <v>-</v>
      </c>
      <c r="P16"/>
      <c r="Q16" s="84"/>
      <c r="R16" s="84"/>
      <c r="S16" s="84"/>
      <c r="T16" s="84"/>
    </row>
    <row r="17" spans="1:20" x14ac:dyDescent="0.25">
      <c r="A17" s="357" t="s">
        <v>1008</v>
      </c>
      <c r="B17" s="147" t="s">
        <v>955</v>
      </c>
      <c r="C17" s="147">
        <v>49000</v>
      </c>
      <c r="D17" s="147">
        <v>1680</v>
      </c>
      <c r="E17" s="147">
        <v>1</v>
      </c>
      <c r="F17" s="103">
        <f t="shared" si="0"/>
        <v>1680</v>
      </c>
      <c r="G17" s="98">
        <f t="shared" si="1"/>
        <v>1</v>
      </c>
      <c r="H17" s="98">
        <f t="shared" si="2"/>
        <v>49000</v>
      </c>
      <c r="I17" s="99">
        <f t="shared" si="3"/>
        <v>0.1966</v>
      </c>
      <c r="J17" s="438">
        <v>0.11</v>
      </c>
      <c r="K17" s="438">
        <v>0.01</v>
      </c>
      <c r="L17" s="438">
        <v>7.6499999999999999E-2</v>
      </c>
      <c r="M17" s="438">
        <v>1E-4</v>
      </c>
      <c r="N17" s="311"/>
      <c r="O17" s="171" t="str">
        <f t="shared" si="4"/>
        <v>-</v>
      </c>
      <c r="P17"/>
      <c r="Q17" s="84"/>
      <c r="R17" s="84"/>
      <c r="S17" s="84"/>
      <c r="T17" s="84"/>
    </row>
    <row r="18" spans="1:20" x14ac:dyDescent="0.25">
      <c r="A18" s="357" t="s">
        <v>1035</v>
      </c>
      <c r="B18" s="147" t="s">
        <v>955</v>
      </c>
      <c r="C18" s="147">
        <v>50000</v>
      </c>
      <c r="D18" s="147">
        <v>1680</v>
      </c>
      <c r="E18" s="147">
        <v>1</v>
      </c>
      <c r="F18" s="103">
        <f t="shared" si="0"/>
        <v>1680</v>
      </c>
      <c r="G18" s="98">
        <f t="shared" si="1"/>
        <v>1</v>
      </c>
      <c r="H18" s="98">
        <f t="shared" si="2"/>
        <v>50000</v>
      </c>
      <c r="I18" s="99">
        <f t="shared" si="3"/>
        <v>0.1966</v>
      </c>
      <c r="J18" s="438">
        <v>0.11</v>
      </c>
      <c r="K18" s="438">
        <v>0.01</v>
      </c>
      <c r="L18" s="438">
        <v>7.6499999999999999E-2</v>
      </c>
      <c r="M18" s="438">
        <v>1E-4</v>
      </c>
      <c r="N18" s="311"/>
      <c r="O18" s="171" t="str">
        <f t="shared" si="4"/>
        <v>-</v>
      </c>
      <c r="P18"/>
      <c r="Q18" s="84"/>
      <c r="R18" s="84"/>
      <c r="S18" s="84"/>
      <c r="T18" s="84"/>
    </row>
    <row r="19" spans="1:20" x14ac:dyDescent="0.25">
      <c r="A19" s="357" t="s">
        <v>1010</v>
      </c>
      <c r="B19" s="147" t="s">
        <v>956</v>
      </c>
      <c r="C19" s="147">
        <v>55250</v>
      </c>
      <c r="D19" s="147">
        <v>1680</v>
      </c>
      <c r="E19" s="147">
        <v>1</v>
      </c>
      <c r="F19" s="103">
        <f t="shared" si="0"/>
        <v>1680</v>
      </c>
      <c r="G19" s="98">
        <f t="shared" si="1"/>
        <v>1</v>
      </c>
      <c r="H19" s="98">
        <f t="shared" si="2"/>
        <v>55250</v>
      </c>
      <c r="I19" s="99">
        <f t="shared" si="3"/>
        <v>0.1966</v>
      </c>
      <c r="J19" s="438">
        <v>0.11</v>
      </c>
      <c r="K19" s="438">
        <v>0.01</v>
      </c>
      <c r="L19" s="438">
        <v>7.6499999999999999E-2</v>
      </c>
      <c r="M19" s="438">
        <v>1E-4</v>
      </c>
      <c r="N19" s="311"/>
      <c r="O19" s="171" t="str">
        <f t="shared" si="4"/>
        <v>-</v>
      </c>
      <c r="P19"/>
      <c r="Q19" s="84"/>
      <c r="R19" s="84"/>
      <c r="S19" s="84"/>
      <c r="T19" s="84"/>
    </row>
    <row r="20" spans="1:20" x14ac:dyDescent="0.25">
      <c r="A20" s="357" t="s">
        <v>1011</v>
      </c>
      <c r="B20" s="147" t="s">
        <v>956</v>
      </c>
      <c r="C20" s="147">
        <v>49000</v>
      </c>
      <c r="D20" s="147">
        <v>1680</v>
      </c>
      <c r="E20" s="147">
        <v>1</v>
      </c>
      <c r="F20" s="103">
        <f t="shared" si="0"/>
        <v>1680</v>
      </c>
      <c r="G20" s="98">
        <f t="shared" si="1"/>
        <v>1</v>
      </c>
      <c r="H20" s="98">
        <f t="shared" si="2"/>
        <v>49000</v>
      </c>
      <c r="I20" s="99">
        <f t="shared" si="3"/>
        <v>0.1966</v>
      </c>
      <c r="J20" s="438">
        <v>0.11</v>
      </c>
      <c r="K20" s="438">
        <v>0.01</v>
      </c>
      <c r="L20" s="438">
        <v>7.6499999999999999E-2</v>
      </c>
      <c r="M20" s="438">
        <v>1E-4</v>
      </c>
      <c r="N20" s="311"/>
      <c r="O20" s="171" t="str">
        <f t="shared" si="4"/>
        <v>-</v>
      </c>
      <c r="P20"/>
      <c r="Q20" s="84"/>
      <c r="R20" s="84"/>
      <c r="S20" s="84"/>
      <c r="T20" s="84"/>
    </row>
    <row r="21" spans="1:20" x14ac:dyDescent="0.25">
      <c r="A21" s="357" t="s">
        <v>1009</v>
      </c>
      <c r="B21" s="147" t="s">
        <v>956</v>
      </c>
      <c r="C21" s="147">
        <v>48000</v>
      </c>
      <c r="D21" s="147">
        <v>1680</v>
      </c>
      <c r="E21" s="147">
        <v>1</v>
      </c>
      <c r="F21" s="103">
        <f t="shared" si="0"/>
        <v>1680</v>
      </c>
      <c r="G21" s="98">
        <f t="shared" si="1"/>
        <v>1</v>
      </c>
      <c r="H21" s="98">
        <f t="shared" si="2"/>
        <v>48000</v>
      </c>
      <c r="I21" s="99">
        <f t="shared" si="3"/>
        <v>0.1966</v>
      </c>
      <c r="J21" s="438">
        <v>0.11</v>
      </c>
      <c r="K21" s="438">
        <v>0.01</v>
      </c>
      <c r="L21" s="438">
        <v>7.6499999999999999E-2</v>
      </c>
      <c r="M21" s="438">
        <v>1E-4</v>
      </c>
      <c r="N21" s="311"/>
      <c r="O21" s="171" t="str">
        <f t="shared" si="4"/>
        <v>-</v>
      </c>
      <c r="P21"/>
      <c r="Q21" s="84"/>
      <c r="R21" s="84"/>
      <c r="S21" s="84"/>
      <c r="T21" s="84"/>
    </row>
    <row r="22" spans="1:20" x14ac:dyDescent="0.25">
      <c r="A22" s="357" t="s">
        <v>1036</v>
      </c>
      <c r="B22" s="147" t="s">
        <v>956</v>
      </c>
      <c r="C22" s="147">
        <v>48700</v>
      </c>
      <c r="D22" s="147">
        <v>1680</v>
      </c>
      <c r="E22" s="147">
        <v>1</v>
      </c>
      <c r="F22" s="103">
        <f t="shared" si="0"/>
        <v>1680</v>
      </c>
      <c r="G22" s="98">
        <f t="shared" si="1"/>
        <v>1</v>
      </c>
      <c r="H22" s="98">
        <f t="shared" si="2"/>
        <v>48700</v>
      </c>
      <c r="I22" s="99">
        <f t="shared" si="3"/>
        <v>0.1966</v>
      </c>
      <c r="J22" s="438">
        <v>0.11</v>
      </c>
      <c r="K22" s="438">
        <v>0.01</v>
      </c>
      <c r="L22" s="438">
        <v>7.6499999999999999E-2</v>
      </c>
      <c r="M22" s="438">
        <v>1E-4</v>
      </c>
      <c r="N22" s="311"/>
      <c r="O22" s="171" t="str">
        <f t="shared" si="4"/>
        <v>-</v>
      </c>
      <c r="P22"/>
      <c r="Q22" s="84"/>
      <c r="R22" s="84"/>
      <c r="S22" s="84"/>
      <c r="T22" s="84"/>
    </row>
    <row r="23" spans="1:20" x14ac:dyDescent="0.25">
      <c r="A23" s="357" t="s">
        <v>1013</v>
      </c>
      <c r="B23" s="147" t="s">
        <v>957</v>
      </c>
      <c r="C23" s="147">
        <v>50000</v>
      </c>
      <c r="D23" s="147">
        <v>1680</v>
      </c>
      <c r="E23" s="147">
        <v>1</v>
      </c>
      <c r="F23" s="103">
        <f t="shared" ref="F23:F30" si="5">D23*E23</f>
        <v>1680</v>
      </c>
      <c r="G23" s="98">
        <f t="shared" ref="G23:G30" si="6">IF($G$8&gt;0,F23/$G$8,0)</f>
        <v>1</v>
      </c>
      <c r="H23" s="98">
        <f t="shared" ref="H23:H30" si="7">C23*E23</f>
        <v>50000</v>
      </c>
      <c r="I23" s="99">
        <f t="shared" ref="I23:I30" si="8">SUM(J23:M23)*E23</f>
        <v>0.1966</v>
      </c>
      <c r="J23" s="438">
        <v>0.11</v>
      </c>
      <c r="K23" s="438">
        <v>0.01</v>
      </c>
      <c r="L23" s="438">
        <v>7.6499999999999999E-2</v>
      </c>
      <c r="M23" s="438">
        <v>1E-4</v>
      </c>
      <c r="N23" s="311"/>
      <c r="O23" s="171" t="str">
        <f t="shared" si="4"/>
        <v>-</v>
      </c>
      <c r="P23"/>
      <c r="Q23" s="84"/>
      <c r="R23" s="84"/>
      <c r="S23" s="84"/>
      <c r="T23" s="84"/>
    </row>
    <row r="24" spans="1:20" x14ac:dyDescent="0.25">
      <c r="A24" s="357" t="s">
        <v>1021</v>
      </c>
      <c r="B24" s="147" t="s">
        <v>957</v>
      </c>
      <c r="C24" s="147">
        <v>46575</v>
      </c>
      <c r="D24" s="147">
        <v>1680</v>
      </c>
      <c r="E24" s="147">
        <v>1</v>
      </c>
      <c r="F24" s="103">
        <f t="shared" si="5"/>
        <v>1680</v>
      </c>
      <c r="G24" s="98">
        <f t="shared" si="6"/>
        <v>1</v>
      </c>
      <c r="H24" s="98">
        <f t="shared" si="7"/>
        <v>46575</v>
      </c>
      <c r="I24" s="99">
        <f t="shared" si="8"/>
        <v>0.1966</v>
      </c>
      <c r="J24" s="438">
        <v>0.11</v>
      </c>
      <c r="K24" s="438">
        <v>0.01</v>
      </c>
      <c r="L24" s="438">
        <v>7.6499999999999999E-2</v>
      </c>
      <c r="M24" s="438">
        <v>1E-4</v>
      </c>
      <c r="N24" s="311"/>
      <c r="O24" s="171" t="str">
        <f t="shared" ref="O24:O30" si="9">IF(H24&gt;0,"-","x")</f>
        <v>-</v>
      </c>
      <c r="P24"/>
      <c r="Q24" s="84"/>
      <c r="R24" s="84"/>
      <c r="S24" s="84"/>
      <c r="T24" s="84"/>
    </row>
    <row r="25" spans="1:20" x14ac:dyDescent="0.25">
      <c r="A25" s="357" t="s">
        <v>1012</v>
      </c>
      <c r="B25" s="147" t="s">
        <v>957</v>
      </c>
      <c r="C25" s="147">
        <v>48000</v>
      </c>
      <c r="D25" s="147">
        <v>1680</v>
      </c>
      <c r="E25" s="147">
        <v>1</v>
      </c>
      <c r="F25" s="103">
        <f t="shared" si="5"/>
        <v>1680</v>
      </c>
      <c r="G25" s="98">
        <f t="shared" si="6"/>
        <v>1</v>
      </c>
      <c r="H25" s="98">
        <f t="shared" si="7"/>
        <v>48000</v>
      </c>
      <c r="I25" s="99">
        <f t="shared" si="8"/>
        <v>0.1966</v>
      </c>
      <c r="J25" s="438">
        <v>0.11</v>
      </c>
      <c r="K25" s="438">
        <v>0.01</v>
      </c>
      <c r="L25" s="438">
        <v>7.6499999999999999E-2</v>
      </c>
      <c r="M25" s="438">
        <v>1E-4</v>
      </c>
      <c r="N25" s="311"/>
      <c r="O25" s="171" t="str">
        <f t="shared" si="9"/>
        <v>-</v>
      </c>
      <c r="P25"/>
      <c r="Q25" s="84"/>
      <c r="R25" s="84"/>
      <c r="S25" s="84"/>
      <c r="T25" s="84"/>
    </row>
    <row r="26" spans="1:20" x14ac:dyDescent="0.25">
      <c r="A26" s="357" t="s">
        <v>1022</v>
      </c>
      <c r="B26" s="147" t="s">
        <v>957</v>
      </c>
      <c r="C26" s="147">
        <v>46575</v>
      </c>
      <c r="D26" s="147">
        <v>1680</v>
      </c>
      <c r="E26" s="147">
        <v>1</v>
      </c>
      <c r="F26" s="103">
        <f t="shared" si="5"/>
        <v>1680</v>
      </c>
      <c r="G26" s="98">
        <f t="shared" si="6"/>
        <v>1</v>
      </c>
      <c r="H26" s="98">
        <f t="shared" si="7"/>
        <v>46575</v>
      </c>
      <c r="I26" s="99">
        <f t="shared" si="8"/>
        <v>0.1966</v>
      </c>
      <c r="J26" s="438">
        <v>0.11</v>
      </c>
      <c r="K26" s="438">
        <v>0.01</v>
      </c>
      <c r="L26" s="438">
        <v>7.6499999999999999E-2</v>
      </c>
      <c r="M26" s="438">
        <v>1E-4</v>
      </c>
      <c r="N26" s="311"/>
      <c r="O26" s="171" t="str">
        <f t="shared" si="9"/>
        <v>-</v>
      </c>
      <c r="P26"/>
      <c r="Q26" s="84"/>
      <c r="R26" s="84"/>
      <c r="S26" s="84"/>
      <c r="T26" s="84"/>
    </row>
    <row r="27" spans="1:20" x14ac:dyDescent="0.25">
      <c r="A27" s="357" t="s">
        <v>1037</v>
      </c>
      <c r="B27" s="147" t="s">
        <v>957</v>
      </c>
      <c r="C27" s="147">
        <v>52000</v>
      </c>
      <c r="D27" s="147">
        <v>1680</v>
      </c>
      <c r="E27" s="147">
        <v>1</v>
      </c>
      <c r="F27" s="103">
        <f t="shared" si="5"/>
        <v>1680</v>
      </c>
      <c r="G27" s="98">
        <f t="shared" si="6"/>
        <v>1</v>
      </c>
      <c r="H27" s="98">
        <f t="shared" si="7"/>
        <v>52000</v>
      </c>
      <c r="I27" s="99">
        <f t="shared" si="8"/>
        <v>0.1966</v>
      </c>
      <c r="J27" s="438">
        <v>0.11</v>
      </c>
      <c r="K27" s="438">
        <v>0.01</v>
      </c>
      <c r="L27" s="438">
        <v>7.6499999999999999E-2</v>
      </c>
      <c r="M27" s="438">
        <v>1E-4</v>
      </c>
      <c r="N27" s="311"/>
      <c r="O27" s="171" t="str">
        <f t="shared" si="9"/>
        <v>-</v>
      </c>
      <c r="P27"/>
      <c r="Q27" s="84"/>
      <c r="R27" s="84"/>
      <c r="S27" s="84"/>
      <c r="T27" s="84"/>
    </row>
    <row r="28" spans="1:20" x14ac:dyDescent="0.25">
      <c r="A28" s="357" t="s">
        <v>1019</v>
      </c>
      <c r="B28" s="147" t="s">
        <v>958</v>
      </c>
      <c r="C28" s="147">
        <v>46575</v>
      </c>
      <c r="D28" s="147">
        <v>1680</v>
      </c>
      <c r="E28" s="147">
        <v>1</v>
      </c>
      <c r="F28" s="103">
        <f t="shared" si="5"/>
        <v>1680</v>
      </c>
      <c r="G28" s="98">
        <f t="shared" si="6"/>
        <v>1</v>
      </c>
      <c r="H28" s="98">
        <f t="shared" si="7"/>
        <v>46575</v>
      </c>
      <c r="I28" s="99">
        <f t="shared" si="8"/>
        <v>0.1966</v>
      </c>
      <c r="J28" s="438">
        <v>0.11</v>
      </c>
      <c r="K28" s="438">
        <v>0.01</v>
      </c>
      <c r="L28" s="438">
        <v>7.6499999999999999E-2</v>
      </c>
      <c r="M28" s="438">
        <v>1E-4</v>
      </c>
      <c r="N28" s="311"/>
      <c r="O28" s="171" t="str">
        <f t="shared" si="9"/>
        <v>-</v>
      </c>
      <c r="P28"/>
      <c r="Q28" s="84"/>
      <c r="R28" s="84"/>
      <c r="S28" s="84"/>
      <c r="T28" s="84"/>
    </row>
    <row r="29" spans="1:20" x14ac:dyDescent="0.25">
      <c r="A29" s="357" t="s">
        <v>1038</v>
      </c>
      <c r="B29" s="147" t="s">
        <v>958</v>
      </c>
      <c r="C29" s="147">
        <v>52000</v>
      </c>
      <c r="D29" s="147">
        <v>1680</v>
      </c>
      <c r="E29" s="147">
        <v>1</v>
      </c>
      <c r="F29" s="103">
        <f t="shared" si="5"/>
        <v>1680</v>
      </c>
      <c r="G29" s="98">
        <f t="shared" si="6"/>
        <v>1</v>
      </c>
      <c r="H29" s="98">
        <f t="shared" si="7"/>
        <v>52000</v>
      </c>
      <c r="I29" s="99">
        <f t="shared" si="8"/>
        <v>0.1966</v>
      </c>
      <c r="J29" s="438">
        <v>0.11</v>
      </c>
      <c r="K29" s="438">
        <v>0.01</v>
      </c>
      <c r="L29" s="438">
        <v>7.6499999999999999E-2</v>
      </c>
      <c r="M29" s="438">
        <v>1E-4</v>
      </c>
      <c r="N29" s="311"/>
      <c r="O29" s="171" t="str">
        <f t="shared" si="9"/>
        <v>-</v>
      </c>
      <c r="P29"/>
      <c r="Q29" s="84"/>
      <c r="R29" s="84"/>
      <c r="S29" s="84"/>
      <c r="T29" s="84"/>
    </row>
    <row r="30" spans="1:20" x14ac:dyDescent="0.25">
      <c r="A30" s="357" t="s">
        <v>1039</v>
      </c>
      <c r="B30" s="147" t="s">
        <v>958</v>
      </c>
      <c r="C30" s="147">
        <v>47000</v>
      </c>
      <c r="D30" s="147">
        <v>1680</v>
      </c>
      <c r="E30" s="147">
        <v>1</v>
      </c>
      <c r="F30" s="103">
        <f t="shared" si="5"/>
        <v>1680</v>
      </c>
      <c r="G30" s="98">
        <f t="shared" si="6"/>
        <v>1</v>
      </c>
      <c r="H30" s="98">
        <f t="shared" si="7"/>
        <v>47000</v>
      </c>
      <c r="I30" s="99">
        <f t="shared" si="8"/>
        <v>0.1966</v>
      </c>
      <c r="J30" s="438">
        <v>0.11</v>
      </c>
      <c r="K30" s="438">
        <v>0.01</v>
      </c>
      <c r="L30" s="438">
        <v>7.6499999999999999E-2</v>
      </c>
      <c r="M30" s="438">
        <v>1E-4</v>
      </c>
      <c r="N30" s="311"/>
      <c r="O30" s="171" t="str">
        <f t="shared" si="9"/>
        <v>-</v>
      </c>
      <c r="P30"/>
      <c r="Q30" s="84"/>
      <c r="R30" s="84"/>
      <c r="S30" s="84"/>
      <c r="T30" s="84"/>
    </row>
    <row r="31" spans="1:20" x14ac:dyDescent="0.25">
      <c r="A31" s="357" t="s">
        <v>1015</v>
      </c>
      <c r="B31" s="147" t="s">
        <v>958</v>
      </c>
      <c r="C31" s="147">
        <v>52000</v>
      </c>
      <c r="D31" s="147">
        <v>1680</v>
      </c>
      <c r="E31" s="147">
        <v>1</v>
      </c>
      <c r="F31" s="103">
        <f t="shared" ref="F31:F40" si="10">D31*E31</f>
        <v>1680</v>
      </c>
      <c r="G31" s="98">
        <f t="shared" ref="G31:G40" si="11">IF($G$8&gt;0,F31/$G$8,0)</f>
        <v>1</v>
      </c>
      <c r="H31" s="98">
        <f t="shared" ref="H31:H40" si="12">C31*E31</f>
        <v>52000</v>
      </c>
      <c r="I31" s="99">
        <f t="shared" ref="I31:I40" si="13">SUM(J31:M31)*E31</f>
        <v>0.1966</v>
      </c>
      <c r="J31" s="438">
        <v>0.11</v>
      </c>
      <c r="K31" s="438">
        <v>0.01</v>
      </c>
      <c r="L31" s="438">
        <v>7.6499999999999999E-2</v>
      </c>
      <c r="M31" s="438">
        <v>1E-4</v>
      </c>
      <c r="N31" s="311"/>
      <c r="O31" s="171" t="str">
        <f t="shared" ref="O31:O40" si="14">IF(H31&gt;0,"-","x")</f>
        <v>-</v>
      </c>
      <c r="P31"/>
      <c r="Q31" s="84"/>
      <c r="R31" s="84"/>
      <c r="S31" s="84"/>
      <c r="T31" s="84"/>
    </row>
    <row r="32" spans="1:20" x14ac:dyDescent="0.25">
      <c r="A32" s="357" t="s">
        <v>1014</v>
      </c>
      <c r="B32" s="147" t="s">
        <v>959</v>
      </c>
      <c r="C32" s="147">
        <v>50000</v>
      </c>
      <c r="D32" s="147">
        <v>1680</v>
      </c>
      <c r="E32" s="147">
        <v>1</v>
      </c>
      <c r="F32" s="103">
        <f t="shared" si="10"/>
        <v>1680</v>
      </c>
      <c r="G32" s="98">
        <f t="shared" si="11"/>
        <v>1</v>
      </c>
      <c r="H32" s="98">
        <f t="shared" si="12"/>
        <v>50000</v>
      </c>
      <c r="I32" s="99">
        <f t="shared" si="13"/>
        <v>0.1966</v>
      </c>
      <c r="J32" s="438">
        <v>0.11</v>
      </c>
      <c r="K32" s="438">
        <v>0.01</v>
      </c>
      <c r="L32" s="438">
        <v>7.6499999999999999E-2</v>
      </c>
      <c r="M32" s="438">
        <v>1E-4</v>
      </c>
      <c r="N32" s="311"/>
      <c r="O32" s="171" t="str">
        <f t="shared" si="14"/>
        <v>-</v>
      </c>
      <c r="P32"/>
      <c r="Q32" s="84"/>
      <c r="R32" s="84"/>
      <c r="S32" s="84"/>
      <c r="T32" s="84"/>
    </row>
    <row r="33" spans="1:20" x14ac:dyDescent="0.25">
      <c r="A33" s="357" t="s">
        <v>1040</v>
      </c>
      <c r="B33" s="147" t="s">
        <v>959</v>
      </c>
      <c r="C33" s="147">
        <v>52000</v>
      </c>
      <c r="D33" s="147">
        <v>1680</v>
      </c>
      <c r="E33" s="147">
        <v>1</v>
      </c>
      <c r="F33" s="103">
        <f t="shared" si="10"/>
        <v>1680</v>
      </c>
      <c r="G33" s="98">
        <f t="shared" si="11"/>
        <v>1</v>
      </c>
      <c r="H33" s="98">
        <f t="shared" si="12"/>
        <v>52000</v>
      </c>
      <c r="I33" s="99">
        <f t="shared" si="13"/>
        <v>0.1966</v>
      </c>
      <c r="J33" s="438">
        <v>0.11</v>
      </c>
      <c r="K33" s="438">
        <v>0.01</v>
      </c>
      <c r="L33" s="438">
        <v>7.6499999999999999E-2</v>
      </c>
      <c r="M33" s="438">
        <v>1E-4</v>
      </c>
      <c r="N33" s="311"/>
      <c r="O33" s="171" t="str">
        <f t="shared" si="14"/>
        <v>-</v>
      </c>
      <c r="P33"/>
      <c r="Q33" s="84"/>
      <c r="R33" s="84"/>
      <c r="S33" s="84"/>
      <c r="T33" s="84"/>
    </row>
    <row r="34" spans="1:20" x14ac:dyDescent="0.25">
      <c r="A34" s="357" t="s">
        <v>1028</v>
      </c>
      <c r="B34" s="147" t="s">
        <v>959</v>
      </c>
      <c r="C34" s="147">
        <v>47500</v>
      </c>
      <c r="D34" s="147">
        <v>1680</v>
      </c>
      <c r="E34" s="147">
        <v>1</v>
      </c>
      <c r="F34" s="103">
        <f t="shared" si="10"/>
        <v>1680</v>
      </c>
      <c r="G34" s="98">
        <f t="shared" si="11"/>
        <v>1</v>
      </c>
      <c r="H34" s="98">
        <f t="shared" si="12"/>
        <v>47500</v>
      </c>
      <c r="I34" s="99">
        <f t="shared" si="13"/>
        <v>0.1966</v>
      </c>
      <c r="J34" s="438">
        <v>0.11</v>
      </c>
      <c r="K34" s="438">
        <v>0.01</v>
      </c>
      <c r="L34" s="438">
        <v>7.6499999999999999E-2</v>
      </c>
      <c r="M34" s="438">
        <v>1E-4</v>
      </c>
      <c r="N34" s="311"/>
      <c r="O34" s="171" t="str">
        <f t="shared" si="14"/>
        <v>-</v>
      </c>
      <c r="P34" s="84"/>
      <c r="Q34" s="84"/>
      <c r="R34" s="84"/>
      <c r="S34" s="84"/>
      <c r="T34" s="84"/>
    </row>
    <row r="35" spans="1:20" x14ac:dyDescent="0.25">
      <c r="A35" s="357"/>
      <c r="B35" s="147"/>
      <c r="C35" s="147"/>
      <c r="D35" s="147"/>
      <c r="E35" s="147"/>
      <c r="F35" s="103">
        <f t="shared" si="10"/>
        <v>0</v>
      </c>
      <c r="G35" s="98">
        <f t="shared" si="11"/>
        <v>0</v>
      </c>
      <c r="H35" s="98">
        <f t="shared" si="12"/>
        <v>0</v>
      </c>
      <c r="I35" s="99">
        <f t="shared" si="13"/>
        <v>0</v>
      </c>
      <c r="J35" s="438"/>
      <c r="K35" s="438"/>
      <c r="L35" s="438"/>
      <c r="M35" s="438"/>
      <c r="N35" s="311"/>
      <c r="O35" s="171" t="str">
        <f t="shared" si="14"/>
        <v>x</v>
      </c>
      <c r="P35" s="84"/>
      <c r="Q35" s="84"/>
      <c r="R35" s="84"/>
      <c r="S35" s="84"/>
      <c r="T35" s="84"/>
    </row>
    <row r="36" spans="1:20" x14ac:dyDescent="0.25">
      <c r="A36" s="146"/>
      <c r="B36" s="146"/>
      <c r="C36" s="147"/>
      <c r="D36" s="148"/>
      <c r="E36" s="147"/>
      <c r="F36" s="103">
        <f t="shared" si="10"/>
        <v>0</v>
      </c>
      <c r="G36" s="98">
        <f t="shared" si="11"/>
        <v>0</v>
      </c>
      <c r="H36" s="98">
        <f t="shared" si="12"/>
        <v>0</v>
      </c>
      <c r="I36" s="99">
        <f t="shared" si="13"/>
        <v>0</v>
      </c>
      <c r="J36" s="150"/>
      <c r="K36" s="150"/>
      <c r="L36" s="150"/>
      <c r="M36" s="150"/>
      <c r="N36" s="311"/>
      <c r="O36" s="171" t="str">
        <f t="shared" si="14"/>
        <v>x</v>
      </c>
      <c r="P36" s="84"/>
      <c r="Q36" s="84"/>
      <c r="R36" s="84"/>
      <c r="S36" s="84"/>
      <c r="T36" s="84"/>
    </row>
    <row r="37" spans="1:20" x14ac:dyDescent="0.25">
      <c r="A37" s="146"/>
      <c r="B37" s="146"/>
      <c r="C37" s="147"/>
      <c r="D37" s="148"/>
      <c r="E37" s="147"/>
      <c r="F37" s="103">
        <f t="shared" si="10"/>
        <v>0</v>
      </c>
      <c r="G37" s="98">
        <f t="shared" si="11"/>
        <v>0</v>
      </c>
      <c r="H37" s="98">
        <f t="shared" si="12"/>
        <v>0</v>
      </c>
      <c r="I37" s="99">
        <f t="shared" si="13"/>
        <v>0</v>
      </c>
      <c r="J37" s="150"/>
      <c r="K37" s="150"/>
      <c r="L37" s="150"/>
      <c r="M37" s="150"/>
      <c r="N37" s="311"/>
      <c r="O37" s="171" t="str">
        <f t="shared" si="14"/>
        <v>x</v>
      </c>
      <c r="P37" s="84"/>
      <c r="Q37" s="84"/>
      <c r="R37" s="84"/>
      <c r="S37" s="84"/>
      <c r="T37" s="84"/>
    </row>
    <row r="38" spans="1:20" x14ac:dyDescent="0.25">
      <c r="A38" s="146"/>
      <c r="B38" s="146"/>
      <c r="C38" s="147"/>
      <c r="D38" s="148"/>
      <c r="E38" s="147"/>
      <c r="F38" s="103">
        <f t="shared" si="10"/>
        <v>0</v>
      </c>
      <c r="G38" s="98">
        <f t="shared" si="11"/>
        <v>0</v>
      </c>
      <c r="H38" s="98">
        <f t="shared" si="12"/>
        <v>0</v>
      </c>
      <c r="I38" s="99">
        <f t="shared" si="13"/>
        <v>0</v>
      </c>
      <c r="J38" s="150"/>
      <c r="K38" s="150"/>
      <c r="L38" s="150"/>
      <c r="M38" s="150"/>
      <c r="N38" s="311"/>
      <c r="O38" s="171" t="str">
        <f t="shared" si="14"/>
        <v>x</v>
      </c>
      <c r="P38" s="84"/>
      <c r="Q38" s="84"/>
      <c r="R38" s="84"/>
      <c r="S38" s="84"/>
      <c r="T38" s="84"/>
    </row>
    <row r="39" spans="1:20" x14ac:dyDescent="0.25">
      <c r="A39" s="146"/>
      <c r="B39" s="146"/>
      <c r="C39" s="147"/>
      <c r="D39" s="148"/>
      <c r="E39" s="147"/>
      <c r="F39" s="103">
        <f t="shared" si="10"/>
        <v>0</v>
      </c>
      <c r="G39" s="98">
        <f t="shared" si="11"/>
        <v>0</v>
      </c>
      <c r="H39" s="98">
        <f t="shared" si="12"/>
        <v>0</v>
      </c>
      <c r="I39" s="99">
        <f t="shared" si="13"/>
        <v>0</v>
      </c>
      <c r="J39" s="150"/>
      <c r="K39" s="150"/>
      <c r="L39" s="150"/>
      <c r="M39" s="150"/>
      <c r="N39" s="311"/>
      <c r="O39" s="171" t="str">
        <f t="shared" si="14"/>
        <v>x</v>
      </c>
      <c r="P39" s="84"/>
      <c r="Q39" s="84"/>
      <c r="R39" s="84"/>
      <c r="S39" s="84"/>
      <c r="T39" s="84"/>
    </row>
    <row r="40" spans="1:20" x14ac:dyDescent="0.25">
      <c r="A40" s="146"/>
      <c r="B40" s="146"/>
      <c r="C40" s="147"/>
      <c r="D40" s="148"/>
      <c r="E40" s="147"/>
      <c r="F40" s="103">
        <f t="shared" si="10"/>
        <v>0</v>
      </c>
      <c r="G40" s="98">
        <f t="shared" si="11"/>
        <v>0</v>
      </c>
      <c r="H40" s="98">
        <f t="shared" si="12"/>
        <v>0</v>
      </c>
      <c r="I40" s="99">
        <f t="shared" si="13"/>
        <v>0</v>
      </c>
      <c r="J40" s="150"/>
      <c r="K40" s="150"/>
      <c r="L40" s="150"/>
      <c r="M40" s="150"/>
      <c r="N40" s="311"/>
      <c r="O40" s="171" t="str">
        <f t="shared" si="14"/>
        <v>x</v>
      </c>
      <c r="P40" s="84"/>
      <c r="Q40" s="84"/>
      <c r="R40" s="84"/>
      <c r="S40" s="84"/>
      <c r="T40" s="84"/>
    </row>
    <row r="41" spans="1:20" x14ac:dyDescent="0.25">
      <c r="A41" s="146"/>
      <c r="B41" s="146"/>
      <c r="C41" s="147"/>
      <c r="D41" s="148"/>
      <c r="E41" s="147"/>
      <c r="F41" s="103">
        <f>D41*E41</f>
        <v>0</v>
      </c>
      <c r="G41" s="98">
        <f>IF($G$8&gt;0,F41/$G$8,0)</f>
        <v>0</v>
      </c>
      <c r="H41" s="98">
        <f>C41*E41</f>
        <v>0</v>
      </c>
      <c r="I41" s="99">
        <f>SUM(J41:M41)*E41</f>
        <v>0</v>
      </c>
      <c r="J41" s="150"/>
      <c r="K41" s="150"/>
      <c r="L41" s="150"/>
      <c r="M41" s="150"/>
      <c r="N41" s="311"/>
      <c r="O41" s="171" t="str">
        <f>IF(H41&gt;0,"-","x")</f>
        <v>x</v>
      </c>
      <c r="P41" s="84"/>
      <c r="Q41" s="84"/>
      <c r="R41" s="84"/>
      <c r="S41" s="84"/>
      <c r="T41" s="84"/>
    </row>
    <row r="42" spans="1:20" x14ac:dyDescent="0.25">
      <c r="A42" s="146"/>
      <c r="B42" s="146"/>
      <c r="C42" s="147"/>
      <c r="D42" s="148"/>
      <c r="E42" s="147"/>
      <c r="F42" s="103">
        <f>D42*E42</f>
        <v>0</v>
      </c>
      <c r="G42" s="98">
        <f>IF($G$8&gt;0,F42/$G$8,0)</f>
        <v>0</v>
      </c>
      <c r="H42" s="98">
        <f>C42*E42</f>
        <v>0</v>
      </c>
      <c r="I42" s="99">
        <f>SUM(J42:M42)*E42</f>
        <v>0</v>
      </c>
      <c r="J42" s="150"/>
      <c r="K42" s="150"/>
      <c r="L42" s="150"/>
      <c r="M42" s="150"/>
      <c r="N42" s="311"/>
      <c r="O42" s="171" t="str">
        <f>IF(H42&gt;0,"-","x")</f>
        <v>x</v>
      </c>
      <c r="P42" s="84"/>
      <c r="Q42" s="84"/>
      <c r="R42" s="84"/>
      <c r="S42" s="84"/>
      <c r="T42" s="84"/>
    </row>
    <row r="43" spans="1:20" x14ac:dyDescent="0.25">
      <c r="A43" s="146"/>
      <c r="B43" s="146"/>
      <c r="C43" s="147"/>
      <c r="D43" s="148"/>
      <c r="E43" s="147"/>
      <c r="F43" s="103">
        <f>D43*E43</f>
        <v>0</v>
      </c>
      <c r="G43" s="98">
        <f>IF($G$8&gt;0,F43/$G$8,0)</f>
        <v>0</v>
      </c>
      <c r="H43" s="98">
        <f>C43*E43</f>
        <v>0</v>
      </c>
      <c r="I43" s="99">
        <f>SUM(J43:M43)*E43</f>
        <v>0</v>
      </c>
      <c r="J43" s="150"/>
      <c r="K43" s="150"/>
      <c r="L43" s="150"/>
      <c r="M43" s="150"/>
      <c r="N43" s="311"/>
      <c r="O43" s="171" t="str">
        <f>IF(H43&gt;0,"-","x")</f>
        <v>x</v>
      </c>
      <c r="P43" s="84"/>
      <c r="Q43" s="84"/>
      <c r="R43" s="84"/>
      <c r="S43" s="84"/>
      <c r="T43" s="84"/>
    </row>
    <row r="44" spans="1:20" x14ac:dyDescent="0.25">
      <c r="A44" s="146"/>
      <c r="B44" s="146"/>
      <c r="C44" s="147"/>
      <c r="D44" s="148"/>
      <c r="E44" s="147"/>
      <c r="F44" s="103">
        <f t="shared" ref="F44:F54" si="15">D44*E44</f>
        <v>0</v>
      </c>
      <c r="G44" s="98">
        <f t="shared" ref="G44:G54" si="16">IF($G$8&gt;0,F44/$G$8,0)</f>
        <v>0</v>
      </c>
      <c r="H44" s="98">
        <f t="shared" ref="H44:H54" si="17">C44*E44</f>
        <v>0</v>
      </c>
      <c r="I44" s="99">
        <f t="shared" ref="I44:I50" si="18">SUM(J44:M44)*E44</f>
        <v>0</v>
      </c>
      <c r="J44" s="150"/>
      <c r="K44" s="150"/>
      <c r="L44" s="150"/>
      <c r="M44" s="150"/>
      <c r="N44" s="311"/>
      <c r="O44" s="171" t="str">
        <f t="shared" ref="O44:O54" si="19">IF(H44&gt;0,"-","x")</f>
        <v>x</v>
      </c>
      <c r="P44" s="84"/>
      <c r="Q44" s="84"/>
      <c r="R44" s="84"/>
      <c r="S44" s="84"/>
      <c r="T44" s="84"/>
    </row>
    <row r="45" spans="1:20" x14ac:dyDescent="0.25">
      <c r="A45" s="146"/>
      <c r="B45" s="146"/>
      <c r="C45" s="147"/>
      <c r="D45" s="148"/>
      <c r="E45" s="147"/>
      <c r="F45" s="103">
        <f t="shared" si="15"/>
        <v>0</v>
      </c>
      <c r="G45" s="98">
        <f t="shared" si="16"/>
        <v>0</v>
      </c>
      <c r="H45" s="98">
        <f t="shared" si="17"/>
        <v>0</v>
      </c>
      <c r="I45" s="99">
        <f t="shared" si="18"/>
        <v>0</v>
      </c>
      <c r="J45" s="150"/>
      <c r="K45" s="150"/>
      <c r="L45" s="150"/>
      <c r="M45" s="150"/>
      <c r="N45" s="311"/>
      <c r="O45" s="171" t="str">
        <f t="shared" si="19"/>
        <v>x</v>
      </c>
      <c r="P45" s="84"/>
      <c r="Q45" s="84"/>
      <c r="R45" s="84"/>
      <c r="S45" s="84"/>
      <c r="T45" s="84"/>
    </row>
    <row r="46" spans="1:20" x14ac:dyDescent="0.25">
      <c r="A46" s="146"/>
      <c r="B46" s="146"/>
      <c r="C46" s="147"/>
      <c r="D46" s="148"/>
      <c r="E46" s="147"/>
      <c r="F46" s="103">
        <f t="shared" si="15"/>
        <v>0</v>
      </c>
      <c r="G46" s="98">
        <f t="shared" si="16"/>
        <v>0</v>
      </c>
      <c r="H46" s="98">
        <f t="shared" si="17"/>
        <v>0</v>
      </c>
      <c r="I46" s="99">
        <f t="shared" si="18"/>
        <v>0</v>
      </c>
      <c r="J46" s="150"/>
      <c r="K46" s="150"/>
      <c r="L46" s="150"/>
      <c r="M46" s="150"/>
      <c r="N46" s="311"/>
      <c r="O46" s="171" t="str">
        <f t="shared" si="19"/>
        <v>x</v>
      </c>
      <c r="P46" s="84"/>
      <c r="Q46" s="84"/>
      <c r="R46" s="84"/>
      <c r="S46" s="84"/>
      <c r="T46" s="84"/>
    </row>
    <row r="47" spans="1:20" x14ac:dyDescent="0.25">
      <c r="A47" s="146"/>
      <c r="B47" s="146"/>
      <c r="C47" s="147"/>
      <c r="D47" s="148"/>
      <c r="E47" s="147"/>
      <c r="F47" s="103">
        <f t="shared" si="15"/>
        <v>0</v>
      </c>
      <c r="G47" s="98">
        <f t="shared" si="16"/>
        <v>0</v>
      </c>
      <c r="H47" s="98">
        <f t="shared" si="17"/>
        <v>0</v>
      </c>
      <c r="I47" s="99">
        <f t="shared" si="18"/>
        <v>0</v>
      </c>
      <c r="J47" s="150"/>
      <c r="K47" s="150"/>
      <c r="L47" s="150"/>
      <c r="M47" s="150"/>
      <c r="N47" s="311"/>
      <c r="O47" s="171" t="str">
        <f t="shared" si="19"/>
        <v>x</v>
      </c>
      <c r="P47" s="84"/>
      <c r="Q47" s="84"/>
      <c r="R47" s="84"/>
      <c r="S47" s="84"/>
      <c r="T47" s="84"/>
    </row>
    <row r="48" spans="1:20" x14ac:dyDescent="0.25">
      <c r="A48" s="146"/>
      <c r="B48" s="146"/>
      <c r="C48" s="147"/>
      <c r="D48" s="148"/>
      <c r="E48" s="147"/>
      <c r="F48" s="103">
        <f t="shared" si="15"/>
        <v>0</v>
      </c>
      <c r="G48" s="98">
        <f t="shared" si="16"/>
        <v>0</v>
      </c>
      <c r="H48" s="98">
        <f t="shared" si="17"/>
        <v>0</v>
      </c>
      <c r="I48" s="99">
        <f t="shared" si="18"/>
        <v>0</v>
      </c>
      <c r="J48" s="150"/>
      <c r="K48" s="150"/>
      <c r="L48" s="150"/>
      <c r="M48" s="150"/>
      <c r="N48" s="311"/>
      <c r="O48" s="171" t="str">
        <f t="shared" si="19"/>
        <v>x</v>
      </c>
      <c r="P48" s="84"/>
      <c r="Q48" s="84"/>
      <c r="R48" s="84"/>
      <c r="S48" s="84"/>
      <c r="T48" s="84"/>
    </row>
    <row r="49" spans="1:20" x14ac:dyDescent="0.25">
      <c r="A49" s="146"/>
      <c r="B49" s="146"/>
      <c r="C49" s="147"/>
      <c r="D49" s="148"/>
      <c r="E49" s="147"/>
      <c r="F49" s="103">
        <f t="shared" si="15"/>
        <v>0</v>
      </c>
      <c r="G49" s="98">
        <f t="shared" si="16"/>
        <v>0</v>
      </c>
      <c r="H49" s="98">
        <f t="shared" si="17"/>
        <v>0</v>
      </c>
      <c r="I49" s="99">
        <f t="shared" si="18"/>
        <v>0</v>
      </c>
      <c r="J49" s="150"/>
      <c r="K49" s="150"/>
      <c r="L49" s="150"/>
      <c r="M49" s="150"/>
      <c r="N49" s="311"/>
      <c r="O49" s="171" t="str">
        <f t="shared" si="19"/>
        <v>x</v>
      </c>
      <c r="P49" s="84"/>
      <c r="Q49" s="84"/>
      <c r="R49" s="84"/>
      <c r="S49" s="84"/>
      <c r="T49" s="84"/>
    </row>
    <row r="50" spans="1:20" x14ac:dyDescent="0.25">
      <c r="A50" s="146"/>
      <c r="B50" s="146"/>
      <c r="C50" s="147"/>
      <c r="D50" s="148"/>
      <c r="E50" s="147"/>
      <c r="F50" s="103">
        <f t="shared" si="15"/>
        <v>0</v>
      </c>
      <c r="G50" s="98">
        <f t="shared" si="16"/>
        <v>0</v>
      </c>
      <c r="H50" s="98">
        <f t="shared" si="17"/>
        <v>0</v>
      </c>
      <c r="I50" s="99">
        <f t="shared" si="18"/>
        <v>0</v>
      </c>
      <c r="J50" s="150"/>
      <c r="K50" s="150"/>
      <c r="L50" s="150"/>
      <c r="M50" s="150"/>
      <c r="N50" s="311"/>
      <c r="O50" s="171" t="str">
        <f t="shared" si="19"/>
        <v>x</v>
      </c>
      <c r="P50" s="84"/>
      <c r="Q50" s="84"/>
      <c r="R50" s="84"/>
      <c r="S50" s="84"/>
      <c r="T50" s="84"/>
    </row>
    <row r="51" spans="1:20" x14ac:dyDescent="0.25">
      <c r="A51" s="146"/>
      <c r="B51" s="146"/>
      <c r="C51" s="147"/>
      <c r="D51" s="148"/>
      <c r="E51" s="147"/>
      <c r="F51" s="103">
        <f t="shared" si="15"/>
        <v>0</v>
      </c>
      <c r="G51" s="98">
        <f t="shared" si="16"/>
        <v>0</v>
      </c>
      <c r="H51" s="98">
        <f t="shared" si="17"/>
        <v>0</v>
      </c>
      <c r="I51" s="99">
        <f>SUM(J51:M51)*E51</f>
        <v>0</v>
      </c>
      <c r="J51" s="150"/>
      <c r="K51" s="150"/>
      <c r="L51" s="150"/>
      <c r="M51" s="150"/>
      <c r="N51" s="311"/>
      <c r="O51" s="171" t="str">
        <f t="shared" si="19"/>
        <v>x</v>
      </c>
      <c r="P51" s="84"/>
      <c r="Q51" s="84"/>
      <c r="R51" s="84"/>
      <c r="S51" s="84"/>
      <c r="T51" s="84"/>
    </row>
    <row r="52" spans="1:20" x14ac:dyDescent="0.25">
      <c r="A52" s="146"/>
      <c r="B52" s="146"/>
      <c r="C52" s="147"/>
      <c r="D52" s="148"/>
      <c r="E52" s="147"/>
      <c r="F52" s="103">
        <f t="shared" si="15"/>
        <v>0</v>
      </c>
      <c r="G52" s="98">
        <f t="shared" si="16"/>
        <v>0</v>
      </c>
      <c r="H52" s="98">
        <f t="shared" si="17"/>
        <v>0</v>
      </c>
      <c r="I52" s="99">
        <f>SUM(J52:M52)*E52</f>
        <v>0</v>
      </c>
      <c r="J52" s="150"/>
      <c r="K52" s="150"/>
      <c r="L52" s="150"/>
      <c r="M52" s="150"/>
      <c r="N52" s="311"/>
      <c r="O52" s="171" t="str">
        <f t="shared" si="19"/>
        <v>x</v>
      </c>
      <c r="P52" s="84"/>
      <c r="Q52" s="84"/>
      <c r="R52" s="84"/>
      <c r="S52" s="84"/>
      <c r="T52" s="84"/>
    </row>
    <row r="53" spans="1:20" x14ac:dyDescent="0.25">
      <c r="A53" s="146"/>
      <c r="B53" s="146"/>
      <c r="C53" s="147"/>
      <c r="D53" s="148"/>
      <c r="E53" s="147"/>
      <c r="F53" s="103">
        <f t="shared" si="15"/>
        <v>0</v>
      </c>
      <c r="G53" s="98">
        <f t="shared" si="16"/>
        <v>0</v>
      </c>
      <c r="H53" s="98">
        <f t="shared" si="17"/>
        <v>0</v>
      </c>
      <c r="I53" s="99">
        <f>SUM(J53:M53)*E53</f>
        <v>0</v>
      </c>
      <c r="J53" s="150"/>
      <c r="K53" s="150"/>
      <c r="L53" s="150"/>
      <c r="M53" s="150"/>
      <c r="N53" s="311"/>
      <c r="O53" s="171" t="str">
        <f t="shared" si="19"/>
        <v>x</v>
      </c>
      <c r="P53" s="84"/>
      <c r="Q53" s="84"/>
      <c r="R53" s="84"/>
      <c r="S53" s="84"/>
      <c r="T53" s="84"/>
    </row>
    <row r="54" spans="1:20" x14ac:dyDescent="0.25">
      <c r="A54" s="146"/>
      <c r="B54" s="146"/>
      <c r="C54" s="147"/>
      <c r="D54" s="148"/>
      <c r="E54" s="147"/>
      <c r="F54" s="103">
        <f t="shared" si="15"/>
        <v>0</v>
      </c>
      <c r="G54" s="98">
        <f t="shared" si="16"/>
        <v>0</v>
      </c>
      <c r="H54" s="98">
        <f t="shared" si="17"/>
        <v>0</v>
      </c>
      <c r="I54" s="99">
        <f>SUM(J54:M54)*E54</f>
        <v>0</v>
      </c>
      <c r="J54" s="150"/>
      <c r="K54" s="150"/>
      <c r="L54" s="150"/>
      <c r="M54" s="150"/>
      <c r="N54" s="311"/>
      <c r="O54" s="171" t="str">
        <f t="shared" si="19"/>
        <v>x</v>
      </c>
      <c r="P54" s="84"/>
      <c r="Q54" s="84"/>
      <c r="R54" s="84"/>
      <c r="S54" s="84"/>
      <c r="T54" s="84"/>
    </row>
    <row r="55" spans="1:20" x14ac:dyDescent="0.25">
      <c r="A55" s="146"/>
      <c r="B55" s="146"/>
      <c r="C55" s="147"/>
      <c r="D55" s="148"/>
      <c r="E55" s="147"/>
      <c r="F55" s="103">
        <f>D55*E55</f>
        <v>0</v>
      </c>
      <c r="G55" s="98">
        <f>IF($G$8&gt;0,F55/$G$8,0)</f>
        <v>0</v>
      </c>
      <c r="H55" s="98">
        <f>C55*E55</f>
        <v>0</v>
      </c>
      <c r="I55" s="99">
        <f>SUM(J55:M55)*E55</f>
        <v>0</v>
      </c>
      <c r="J55" s="150"/>
      <c r="K55" s="150"/>
      <c r="L55" s="150"/>
      <c r="M55" s="150"/>
      <c r="N55" s="311"/>
      <c r="O55" s="171" t="str">
        <f>IF(H55&gt;0,"-","x")</f>
        <v>x</v>
      </c>
      <c r="P55" s="84"/>
      <c r="Q55" s="84"/>
      <c r="R55" s="84"/>
      <c r="S55" s="84"/>
      <c r="T55" s="84"/>
    </row>
    <row r="56" spans="1:20" x14ac:dyDescent="0.25">
      <c r="A56" s="146"/>
      <c r="B56" s="146"/>
      <c r="C56" s="147"/>
      <c r="D56" s="148"/>
      <c r="E56" s="147"/>
      <c r="F56" s="103">
        <f t="shared" ref="F56:F61" si="20">D56*E56</f>
        <v>0</v>
      </c>
      <c r="G56" s="98">
        <f t="shared" ref="G56:G61" si="21">IF($G$8&gt;0,F56/$G$8,0)</f>
        <v>0</v>
      </c>
      <c r="H56" s="98">
        <f t="shared" ref="H56:H61" si="22">C56*E56</f>
        <v>0</v>
      </c>
      <c r="I56" s="99">
        <f t="shared" ref="I56:I61" si="23">SUM(J56:M56)*E56</f>
        <v>0</v>
      </c>
      <c r="J56" s="150"/>
      <c r="K56" s="150"/>
      <c r="L56" s="150"/>
      <c r="M56" s="150"/>
      <c r="N56" s="311"/>
      <c r="O56" s="171" t="str">
        <f t="shared" ref="O56:O61" si="24">IF(H56&gt;0,"-","x")</f>
        <v>x</v>
      </c>
      <c r="P56" s="84"/>
      <c r="Q56" s="84"/>
      <c r="R56" s="84"/>
      <c r="S56" s="84"/>
      <c r="T56" s="84"/>
    </row>
    <row r="57" spans="1:20" x14ac:dyDescent="0.25">
      <c r="A57" s="146"/>
      <c r="B57" s="146"/>
      <c r="C57" s="147"/>
      <c r="D57" s="148"/>
      <c r="E57" s="147"/>
      <c r="F57" s="103">
        <f t="shared" si="20"/>
        <v>0</v>
      </c>
      <c r="G57" s="98">
        <f t="shared" si="21"/>
        <v>0</v>
      </c>
      <c r="H57" s="98">
        <f t="shared" si="22"/>
        <v>0</v>
      </c>
      <c r="I57" s="99">
        <f t="shared" si="23"/>
        <v>0</v>
      </c>
      <c r="J57" s="150"/>
      <c r="K57" s="150"/>
      <c r="L57" s="150"/>
      <c r="M57" s="150"/>
      <c r="N57" s="311"/>
      <c r="O57" s="171" t="str">
        <f t="shared" si="24"/>
        <v>x</v>
      </c>
      <c r="P57" s="84"/>
      <c r="Q57" s="84"/>
      <c r="R57" s="84"/>
      <c r="S57" s="84"/>
      <c r="T57" s="84"/>
    </row>
    <row r="58" spans="1:20" x14ac:dyDescent="0.25">
      <c r="A58" s="146"/>
      <c r="B58" s="146"/>
      <c r="C58" s="147"/>
      <c r="D58" s="148"/>
      <c r="E58" s="147"/>
      <c r="F58" s="103">
        <f t="shared" si="20"/>
        <v>0</v>
      </c>
      <c r="G58" s="98">
        <f t="shared" si="21"/>
        <v>0</v>
      </c>
      <c r="H58" s="98">
        <f t="shared" si="22"/>
        <v>0</v>
      </c>
      <c r="I58" s="99">
        <f t="shared" si="23"/>
        <v>0</v>
      </c>
      <c r="J58" s="150"/>
      <c r="K58" s="150"/>
      <c r="L58" s="150"/>
      <c r="M58" s="150"/>
      <c r="N58" s="311"/>
      <c r="O58" s="171" t="str">
        <f t="shared" si="24"/>
        <v>x</v>
      </c>
      <c r="P58" s="84"/>
      <c r="Q58" s="84"/>
      <c r="R58" s="84"/>
      <c r="S58" s="84"/>
      <c r="T58" s="84"/>
    </row>
    <row r="59" spans="1:20" x14ac:dyDescent="0.25">
      <c r="A59" s="146"/>
      <c r="B59" s="146"/>
      <c r="C59" s="147"/>
      <c r="D59" s="148"/>
      <c r="E59" s="147"/>
      <c r="F59" s="103">
        <f t="shared" si="20"/>
        <v>0</v>
      </c>
      <c r="G59" s="98">
        <f t="shared" si="21"/>
        <v>0</v>
      </c>
      <c r="H59" s="98">
        <f t="shared" si="22"/>
        <v>0</v>
      </c>
      <c r="I59" s="99">
        <f t="shared" si="23"/>
        <v>0</v>
      </c>
      <c r="J59" s="150"/>
      <c r="K59" s="150"/>
      <c r="L59" s="150"/>
      <c r="M59" s="150"/>
      <c r="N59" s="311"/>
      <c r="O59" s="171" t="str">
        <f t="shared" si="24"/>
        <v>x</v>
      </c>
      <c r="P59" s="84"/>
      <c r="Q59" s="84"/>
      <c r="R59" s="84"/>
      <c r="S59" s="84"/>
      <c r="T59" s="84"/>
    </row>
    <row r="60" spans="1:20" x14ac:dyDescent="0.25">
      <c r="A60" s="146"/>
      <c r="B60" s="146"/>
      <c r="C60" s="147"/>
      <c r="D60" s="148"/>
      <c r="E60" s="147"/>
      <c r="F60" s="103">
        <f t="shared" si="20"/>
        <v>0</v>
      </c>
      <c r="G60" s="98">
        <f t="shared" si="21"/>
        <v>0</v>
      </c>
      <c r="H60" s="98">
        <f t="shared" si="22"/>
        <v>0</v>
      </c>
      <c r="I60" s="99">
        <f t="shared" si="23"/>
        <v>0</v>
      </c>
      <c r="J60" s="150"/>
      <c r="K60" s="150"/>
      <c r="L60" s="150"/>
      <c r="M60" s="150"/>
      <c r="N60" s="311"/>
      <c r="O60" s="171" t="str">
        <f t="shared" si="24"/>
        <v>x</v>
      </c>
      <c r="P60" s="84"/>
      <c r="Q60" s="84"/>
      <c r="R60" s="84"/>
      <c r="S60" s="84"/>
      <c r="T60" s="84"/>
    </row>
    <row r="61" spans="1:20" x14ac:dyDescent="0.25">
      <c r="A61" s="146"/>
      <c r="B61" s="146"/>
      <c r="C61" s="147"/>
      <c r="D61" s="148"/>
      <c r="E61" s="147"/>
      <c r="F61" s="103">
        <f t="shared" si="20"/>
        <v>0</v>
      </c>
      <c r="G61" s="98">
        <f t="shared" si="21"/>
        <v>0</v>
      </c>
      <c r="H61" s="98">
        <f t="shared" si="22"/>
        <v>0</v>
      </c>
      <c r="I61" s="99">
        <f t="shared" si="23"/>
        <v>0</v>
      </c>
      <c r="J61" s="150"/>
      <c r="K61" s="150"/>
      <c r="L61" s="150"/>
      <c r="M61" s="150"/>
      <c r="N61" s="311"/>
      <c r="O61" s="171" t="str">
        <f t="shared" si="24"/>
        <v>x</v>
      </c>
      <c r="P61" s="84"/>
      <c r="Q61" s="84"/>
      <c r="R61" s="84"/>
      <c r="S61" s="84"/>
      <c r="T61" s="84"/>
    </row>
    <row r="62" spans="1:20" x14ac:dyDescent="0.25">
      <c r="A62" s="146"/>
      <c r="B62" s="146"/>
      <c r="C62" s="147"/>
      <c r="D62" s="148"/>
      <c r="E62" s="147"/>
      <c r="F62" s="103">
        <f t="shared" ref="F62:F71" si="25">D62*E62</f>
        <v>0</v>
      </c>
      <c r="G62" s="98">
        <f t="shared" ref="G62:G71" si="26">IF($G$8&gt;0,F62/$G$8,0)</f>
        <v>0</v>
      </c>
      <c r="H62" s="98">
        <f t="shared" ref="H62:H71" si="27">C62*E62</f>
        <v>0</v>
      </c>
      <c r="I62" s="99">
        <f t="shared" ref="I62:I71" si="28">SUM(J62:M62)*E62</f>
        <v>0</v>
      </c>
      <c r="J62" s="150"/>
      <c r="K62" s="150"/>
      <c r="L62" s="150"/>
      <c r="M62" s="150"/>
      <c r="N62" s="311"/>
      <c r="O62" s="171" t="str">
        <f t="shared" ref="O62:O72" si="29">IF(H62&gt;0,"-","x")</f>
        <v>x</v>
      </c>
      <c r="P62" s="84"/>
      <c r="Q62" s="84"/>
      <c r="R62" s="84"/>
      <c r="S62" s="84"/>
      <c r="T62" s="84"/>
    </row>
    <row r="63" spans="1:20" x14ac:dyDescent="0.25">
      <c r="A63" s="146"/>
      <c r="B63" s="146"/>
      <c r="C63" s="147"/>
      <c r="D63" s="148"/>
      <c r="E63" s="147"/>
      <c r="F63" s="103">
        <f t="shared" si="25"/>
        <v>0</v>
      </c>
      <c r="G63" s="98">
        <f t="shared" si="26"/>
        <v>0</v>
      </c>
      <c r="H63" s="98">
        <f t="shared" si="27"/>
        <v>0</v>
      </c>
      <c r="I63" s="99">
        <f t="shared" si="28"/>
        <v>0</v>
      </c>
      <c r="J63" s="150"/>
      <c r="K63" s="150"/>
      <c r="L63" s="150"/>
      <c r="M63" s="150"/>
      <c r="N63" s="311"/>
      <c r="O63" s="171" t="str">
        <f t="shared" si="29"/>
        <v>x</v>
      </c>
      <c r="P63" s="84"/>
      <c r="Q63" s="84"/>
      <c r="R63" s="84"/>
      <c r="S63" s="84"/>
      <c r="T63" s="84"/>
    </row>
    <row r="64" spans="1:20" x14ac:dyDescent="0.25">
      <c r="A64" s="146"/>
      <c r="B64" s="146"/>
      <c r="C64" s="147"/>
      <c r="D64" s="148"/>
      <c r="E64" s="147"/>
      <c r="F64" s="103">
        <f t="shared" si="25"/>
        <v>0</v>
      </c>
      <c r="G64" s="98">
        <f t="shared" si="26"/>
        <v>0</v>
      </c>
      <c r="H64" s="98">
        <f t="shared" si="27"/>
        <v>0</v>
      </c>
      <c r="I64" s="99">
        <f t="shared" si="28"/>
        <v>0</v>
      </c>
      <c r="J64" s="150"/>
      <c r="K64" s="150"/>
      <c r="L64" s="150"/>
      <c r="M64" s="150"/>
      <c r="N64" s="311"/>
      <c r="O64" s="171" t="str">
        <f t="shared" si="29"/>
        <v>x</v>
      </c>
      <c r="P64" s="84"/>
      <c r="Q64" s="84"/>
      <c r="R64" s="84"/>
      <c r="S64" s="84"/>
      <c r="T64" s="84"/>
    </row>
    <row r="65" spans="1:20" x14ac:dyDescent="0.25">
      <c r="A65" s="146"/>
      <c r="B65" s="146"/>
      <c r="C65" s="147"/>
      <c r="D65" s="148"/>
      <c r="E65" s="147"/>
      <c r="F65" s="103">
        <f t="shared" si="25"/>
        <v>0</v>
      </c>
      <c r="G65" s="98">
        <f t="shared" si="26"/>
        <v>0</v>
      </c>
      <c r="H65" s="98">
        <f t="shared" si="27"/>
        <v>0</v>
      </c>
      <c r="I65" s="99">
        <f t="shared" si="28"/>
        <v>0</v>
      </c>
      <c r="J65" s="150"/>
      <c r="K65" s="150"/>
      <c r="L65" s="150"/>
      <c r="M65" s="150"/>
      <c r="N65" s="311"/>
      <c r="O65" s="171" t="str">
        <f t="shared" si="29"/>
        <v>x</v>
      </c>
      <c r="P65" s="84"/>
      <c r="Q65" s="84"/>
      <c r="R65" s="84"/>
      <c r="S65" s="84"/>
      <c r="T65" s="84"/>
    </row>
    <row r="66" spans="1:20" x14ac:dyDescent="0.25">
      <c r="A66" s="146"/>
      <c r="B66" s="146"/>
      <c r="C66" s="147"/>
      <c r="D66" s="148"/>
      <c r="E66" s="147"/>
      <c r="F66" s="103">
        <f t="shared" si="25"/>
        <v>0</v>
      </c>
      <c r="G66" s="98">
        <f t="shared" si="26"/>
        <v>0</v>
      </c>
      <c r="H66" s="98">
        <f t="shared" si="27"/>
        <v>0</v>
      </c>
      <c r="I66" s="99">
        <f t="shared" si="28"/>
        <v>0</v>
      </c>
      <c r="J66" s="150"/>
      <c r="K66" s="150"/>
      <c r="L66" s="150"/>
      <c r="M66" s="150"/>
      <c r="N66" s="311"/>
      <c r="O66" s="171" t="str">
        <f t="shared" si="29"/>
        <v>x</v>
      </c>
      <c r="P66" s="84"/>
      <c r="Q66" s="84"/>
      <c r="R66" s="84"/>
      <c r="S66" s="84"/>
      <c r="T66" s="84"/>
    </row>
    <row r="67" spans="1:20" x14ac:dyDescent="0.25">
      <c r="A67" s="146"/>
      <c r="B67" s="146"/>
      <c r="C67" s="147"/>
      <c r="D67" s="148"/>
      <c r="E67" s="147"/>
      <c r="F67" s="103">
        <f t="shared" si="25"/>
        <v>0</v>
      </c>
      <c r="G67" s="98">
        <f t="shared" si="26"/>
        <v>0</v>
      </c>
      <c r="H67" s="98">
        <f t="shared" si="27"/>
        <v>0</v>
      </c>
      <c r="I67" s="99">
        <f t="shared" si="28"/>
        <v>0</v>
      </c>
      <c r="J67" s="150"/>
      <c r="K67" s="150"/>
      <c r="L67" s="150"/>
      <c r="M67" s="150"/>
      <c r="N67" s="311"/>
      <c r="O67" s="171" t="str">
        <f t="shared" si="29"/>
        <v>x</v>
      </c>
      <c r="P67" s="84"/>
      <c r="Q67" s="84"/>
      <c r="R67" s="84"/>
      <c r="S67" s="84"/>
      <c r="T67" s="84"/>
    </row>
    <row r="68" spans="1:20" x14ac:dyDescent="0.25">
      <c r="A68" s="146"/>
      <c r="B68" s="146"/>
      <c r="C68" s="147"/>
      <c r="D68" s="148"/>
      <c r="E68" s="147"/>
      <c r="F68" s="103">
        <f t="shared" si="25"/>
        <v>0</v>
      </c>
      <c r="G68" s="98">
        <f t="shared" si="26"/>
        <v>0</v>
      </c>
      <c r="H68" s="98">
        <f t="shared" si="27"/>
        <v>0</v>
      </c>
      <c r="I68" s="99">
        <f t="shared" si="28"/>
        <v>0</v>
      </c>
      <c r="J68" s="150"/>
      <c r="K68" s="150"/>
      <c r="L68" s="150"/>
      <c r="M68" s="150"/>
      <c r="N68" s="311"/>
      <c r="O68" s="171" t="str">
        <f t="shared" si="29"/>
        <v>x</v>
      </c>
      <c r="P68" s="84"/>
      <c r="Q68" s="84"/>
      <c r="R68" s="84"/>
      <c r="S68" s="84"/>
      <c r="T68" s="84"/>
    </row>
    <row r="69" spans="1:20" x14ac:dyDescent="0.25">
      <c r="A69" s="146"/>
      <c r="B69" s="146"/>
      <c r="C69" s="147"/>
      <c r="D69" s="148"/>
      <c r="E69" s="147"/>
      <c r="F69" s="103">
        <f t="shared" si="25"/>
        <v>0</v>
      </c>
      <c r="G69" s="98">
        <f t="shared" si="26"/>
        <v>0</v>
      </c>
      <c r="H69" s="98">
        <f t="shared" si="27"/>
        <v>0</v>
      </c>
      <c r="I69" s="99">
        <f t="shared" si="28"/>
        <v>0</v>
      </c>
      <c r="J69" s="150"/>
      <c r="K69" s="150"/>
      <c r="L69" s="150"/>
      <c r="M69" s="150"/>
      <c r="N69" s="311"/>
      <c r="O69" s="171" t="str">
        <f t="shared" si="29"/>
        <v>x</v>
      </c>
      <c r="P69" s="84"/>
      <c r="Q69" s="84"/>
      <c r="R69" s="84"/>
      <c r="S69" s="84"/>
      <c r="T69" s="84"/>
    </row>
    <row r="70" spans="1:20" x14ac:dyDescent="0.25">
      <c r="A70" s="146"/>
      <c r="B70" s="146"/>
      <c r="C70" s="147"/>
      <c r="D70" s="148"/>
      <c r="E70" s="147"/>
      <c r="F70" s="103">
        <f t="shared" si="25"/>
        <v>0</v>
      </c>
      <c r="G70" s="98">
        <f t="shared" si="26"/>
        <v>0</v>
      </c>
      <c r="H70" s="98">
        <f t="shared" si="27"/>
        <v>0</v>
      </c>
      <c r="I70" s="99">
        <f t="shared" si="28"/>
        <v>0</v>
      </c>
      <c r="J70" s="150"/>
      <c r="K70" s="150"/>
      <c r="L70" s="150"/>
      <c r="M70" s="150"/>
      <c r="N70" s="311"/>
      <c r="O70" s="171" t="str">
        <f t="shared" si="29"/>
        <v>x</v>
      </c>
      <c r="P70" s="84"/>
      <c r="Q70" s="84"/>
      <c r="R70" s="84"/>
      <c r="S70" s="84"/>
      <c r="T70" s="84"/>
    </row>
    <row r="71" spans="1:20" x14ac:dyDescent="0.25">
      <c r="A71" s="146"/>
      <c r="B71" s="146"/>
      <c r="C71" s="147"/>
      <c r="D71" s="148"/>
      <c r="E71" s="147"/>
      <c r="F71" s="103">
        <f t="shared" si="25"/>
        <v>0</v>
      </c>
      <c r="G71" s="98">
        <f t="shared" si="26"/>
        <v>0</v>
      </c>
      <c r="H71" s="98">
        <f t="shared" si="27"/>
        <v>0</v>
      </c>
      <c r="I71" s="99">
        <f t="shared" si="28"/>
        <v>0</v>
      </c>
      <c r="J71" s="150"/>
      <c r="K71" s="150"/>
      <c r="L71" s="150"/>
      <c r="M71" s="150"/>
      <c r="N71" s="311"/>
      <c r="O71" s="171" t="str">
        <f t="shared" si="29"/>
        <v>x</v>
      </c>
      <c r="P71" s="84"/>
      <c r="Q71" s="84"/>
      <c r="R71" s="84"/>
      <c r="S71" s="84"/>
      <c r="T71" s="84"/>
    </row>
    <row r="72" spans="1:20" x14ac:dyDescent="0.25">
      <c r="A72" s="464" t="s">
        <v>723</v>
      </c>
      <c r="B72" s="464"/>
      <c r="C72" s="464"/>
      <c r="D72" s="464"/>
      <c r="E72" s="100">
        <f>SUM(E9:E71)</f>
        <v>26</v>
      </c>
      <c r="F72" s="101">
        <f>SUM(F9:F71)</f>
        <v>43680</v>
      </c>
      <c r="G72" s="101">
        <f>SUM(G9:G71)</f>
        <v>26</v>
      </c>
      <c r="H72" s="101">
        <f>SUM(H9:H71)</f>
        <v>1260250</v>
      </c>
      <c r="I72" s="102">
        <f>SUM(I9:I71)</f>
        <v>5.1116000000000019</v>
      </c>
      <c r="J72" s="88"/>
      <c r="K72" s="88"/>
      <c r="L72" s="88"/>
      <c r="M72" s="88"/>
      <c r="N72" s="88"/>
      <c r="O72" s="171" t="str">
        <f t="shared" si="29"/>
        <v>-</v>
      </c>
      <c r="P72" s="84"/>
      <c r="Q72" s="84"/>
      <c r="R72" s="84"/>
      <c r="S72" s="84"/>
      <c r="T72" s="84"/>
    </row>
    <row r="73" spans="1:20" ht="15.75" thickBot="1" x14ac:dyDescent="0.3">
      <c r="A73" s="472" t="s">
        <v>724</v>
      </c>
      <c r="B73" s="472"/>
      <c r="C73" s="472"/>
      <c r="D73" s="472"/>
      <c r="E73" s="472"/>
      <c r="F73" s="472"/>
      <c r="G73" s="129">
        <f>IF($E$72&gt;0,ROUND(G72/$E$72,2),0)</f>
        <v>1</v>
      </c>
      <c r="H73" s="129">
        <f>IF($E$72&gt;0,ROUND(H72/$E$72,2),0)</f>
        <v>48471.15</v>
      </c>
      <c r="I73" s="200">
        <f>IF($E$72&gt;0,ROUND(I72/$E$72,4),0)</f>
        <v>0.1966</v>
      </c>
      <c r="J73" s="130"/>
      <c r="K73" s="130"/>
      <c r="L73" s="130"/>
      <c r="M73" s="130"/>
      <c r="N73" s="130"/>
      <c r="O73" s="171" t="str">
        <f>O72</f>
        <v>-</v>
      </c>
      <c r="P73" s="84"/>
      <c r="Q73" s="84"/>
      <c r="R73" s="84"/>
      <c r="S73" s="84"/>
      <c r="T73" s="84"/>
    </row>
    <row r="74" spans="1:20" s="144" customFormat="1" x14ac:dyDescent="0.25">
      <c r="A74" s="473" t="s">
        <v>725</v>
      </c>
      <c r="B74" s="474"/>
      <c r="C74" s="474"/>
      <c r="D74" s="474"/>
      <c r="E74" s="474"/>
      <c r="F74" s="475"/>
      <c r="G74" s="145">
        <v>1680</v>
      </c>
      <c r="H74" s="466" t="s">
        <v>721</v>
      </c>
      <c r="I74" s="466"/>
      <c r="J74" s="466"/>
      <c r="K74" s="466"/>
      <c r="L74" s="466"/>
      <c r="M74" s="466"/>
      <c r="N74" s="310"/>
      <c r="O74" s="171" t="str">
        <f>O81</f>
        <v>-</v>
      </c>
      <c r="P74" s="420"/>
      <c r="Q74" s="84"/>
      <c r="R74" s="420"/>
      <c r="S74" s="420"/>
      <c r="T74" s="420"/>
    </row>
    <row r="75" spans="1:20" x14ac:dyDescent="0.25">
      <c r="A75" s="357" t="s">
        <v>1023</v>
      </c>
      <c r="B75" s="357" t="s">
        <v>960</v>
      </c>
      <c r="C75" s="147">
        <v>50000</v>
      </c>
      <c r="D75" s="147">
        <v>1680</v>
      </c>
      <c r="E75" s="147">
        <v>1</v>
      </c>
      <c r="F75" s="103">
        <f t="shared" ref="F75:F80" si="30">D75*E75</f>
        <v>1680</v>
      </c>
      <c r="G75" s="98">
        <f t="shared" ref="G75:G80" si="31">IF($G$74&gt;0,F75/$G$74,0)</f>
        <v>1</v>
      </c>
      <c r="H75" s="98">
        <f t="shared" ref="H75:H80" si="32">C75*E75</f>
        <v>50000</v>
      </c>
      <c r="I75" s="99">
        <f t="shared" ref="I75:I80" si="33">SUM(J75:M75)*E75</f>
        <v>0.1966</v>
      </c>
      <c r="J75" s="438">
        <v>0.11</v>
      </c>
      <c r="K75" s="438">
        <v>0.01</v>
      </c>
      <c r="L75" s="438">
        <v>7.6499999999999999E-2</v>
      </c>
      <c r="M75" s="438">
        <v>1E-4</v>
      </c>
      <c r="N75" s="150">
        <v>4.0000000000000001E-3</v>
      </c>
      <c r="O75" s="171" t="str">
        <f t="shared" ref="O75:O81" si="34">IF(H75&gt;0,"-","x")</f>
        <v>-</v>
      </c>
      <c r="P75" s="84"/>
      <c r="Q75" s="84"/>
      <c r="R75" s="84"/>
      <c r="S75" s="84"/>
      <c r="T75" s="84"/>
    </row>
    <row r="76" spans="1:20" x14ac:dyDescent="0.25">
      <c r="A76" s="357" t="s">
        <v>961</v>
      </c>
      <c r="B76" s="357" t="s">
        <v>960</v>
      </c>
      <c r="C76" s="147">
        <v>51000</v>
      </c>
      <c r="D76" s="148">
        <v>1680</v>
      </c>
      <c r="E76" s="147">
        <v>1</v>
      </c>
      <c r="F76" s="103">
        <f t="shared" si="30"/>
        <v>1680</v>
      </c>
      <c r="G76" s="98">
        <f t="shared" si="31"/>
        <v>1</v>
      </c>
      <c r="H76" s="98">
        <f t="shared" si="32"/>
        <v>51000</v>
      </c>
      <c r="I76" s="99">
        <f t="shared" si="33"/>
        <v>0.1966</v>
      </c>
      <c r="J76" s="438">
        <v>0.11</v>
      </c>
      <c r="K76" s="438">
        <v>0.01</v>
      </c>
      <c r="L76" s="438">
        <v>7.6499999999999999E-2</v>
      </c>
      <c r="M76" s="438">
        <v>1E-4</v>
      </c>
      <c r="N76" s="311"/>
      <c r="O76" s="171" t="str">
        <f t="shared" si="34"/>
        <v>-</v>
      </c>
      <c r="P76" s="84"/>
      <c r="Q76" s="84"/>
      <c r="R76" s="84"/>
      <c r="S76" s="84"/>
      <c r="T76" s="84"/>
    </row>
    <row r="77" spans="1:20" x14ac:dyDescent="0.25">
      <c r="A77" s="357" t="s">
        <v>1006</v>
      </c>
      <c r="B77" s="357" t="s">
        <v>960</v>
      </c>
      <c r="C77" s="147">
        <v>51000</v>
      </c>
      <c r="D77" s="148">
        <v>1680</v>
      </c>
      <c r="E77" s="147">
        <v>1</v>
      </c>
      <c r="F77" s="103">
        <f t="shared" si="30"/>
        <v>1680</v>
      </c>
      <c r="G77" s="98">
        <f t="shared" si="31"/>
        <v>1</v>
      </c>
      <c r="H77" s="98">
        <f t="shared" si="32"/>
        <v>51000</v>
      </c>
      <c r="I77" s="99">
        <f t="shared" si="33"/>
        <v>0.1966</v>
      </c>
      <c r="J77" s="438">
        <v>0.11</v>
      </c>
      <c r="K77" s="438">
        <v>0.01</v>
      </c>
      <c r="L77" s="438">
        <v>7.6499999999999999E-2</v>
      </c>
      <c r="M77" s="438">
        <v>1E-4</v>
      </c>
      <c r="N77" s="311"/>
      <c r="O77" s="171" t="str">
        <f t="shared" si="34"/>
        <v>-</v>
      </c>
      <c r="P77" s="84"/>
      <c r="Q77" s="84"/>
      <c r="R77" s="84"/>
      <c r="S77" s="84"/>
      <c r="T77" s="84"/>
    </row>
    <row r="78" spans="1:20" x14ac:dyDescent="0.25">
      <c r="A78" s="146"/>
      <c r="B78" s="146"/>
      <c r="C78" s="147"/>
      <c r="D78" s="148"/>
      <c r="E78" s="147"/>
      <c r="F78" s="103">
        <f t="shared" si="30"/>
        <v>0</v>
      </c>
      <c r="G78" s="98">
        <f t="shared" si="31"/>
        <v>0</v>
      </c>
      <c r="H78" s="98">
        <f t="shared" si="32"/>
        <v>0</v>
      </c>
      <c r="I78" s="99">
        <f t="shared" si="33"/>
        <v>0</v>
      </c>
      <c r="J78" s="150"/>
      <c r="K78" s="150"/>
      <c r="L78" s="150"/>
      <c r="M78" s="150"/>
      <c r="N78" s="311"/>
      <c r="O78" s="171" t="str">
        <f t="shared" si="34"/>
        <v>x</v>
      </c>
      <c r="P78" s="84"/>
      <c r="Q78" s="84"/>
      <c r="R78" s="84"/>
      <c r="S78" s="84"/>
      <c r="T78" s="84"/>
    </row>
    <row r="79" spans="1:20" x14ac:dyDescent="0.25">
      <c r="A79" s="146"/>
      <c r="B79" s="146"/>
      <c r="C79" s="147"/>
      <c r="D79" s="148"/>
      <c r="E79" s="147"/>
      <c r="F79" s="103">
        <f t="shared" si="30"/>
        <v>0</v>
      </c>
      <c r="G79" s="98">
        <f t="shared" si="31"/>
        <v>0</v>
      </c>
      <c r="H79" s="98">
        <f t="shared" si="32"/>
        <v>0</v>
      </c>
      <c r="I79" s="99">
        <f t="shared" si="33"/>
        <v>0</v>
      </c>
      <c r="J79" s="150"/>
      <c r="K79" s="150"/>
      <c r="L79" s="150"/>
      <c r="M79" s="150"/>
      <c r="N79" s="311"/>
      <c r="O79" s="171" t="str">
        <f t="shared" si="34"/>
        <v>x</v>
      </c>
      <c r="P79" s="84"/>
      <c r="Q79" s="84"/>
      <c r="R79" s="84"/>
      <c r="S79" s="84"/>
      <c r="T79" s="84"/>
    </row>
    <row r="80" spans="1:20" x14ac:dyDescent="0.25">
      <c r="A80" s="146"/>
      <c r="B80" s="146"/>
      <c r="C80" s="147"/>
      <c r="D80" s="148"/>
      <c r="E80" s="147"/>
      <c r="F80" s="103">
        <f t="shared" si="30"/>
        <v>0</v>
      </c>
      <c r="G80" s="98">
        <f t="shared" si="31"/>
        <v>0</v>
      </c>
      <c r="H80" s="98">
        <f t="shared" si="32"/>
        <v>0</v>
      </c>
      <c r="I80" s="99">
        <f t="shared" si="33"/>
        <v>0</v>
      </c>
      <c r="J80" s="150"/>
      <c r="K80" s="150"/>
      <c r="L80" s="150"/>
      <c r="M80" s="150"/>
      <c r="N80" s="311"/>
      <c r="O80" s="171" t="str">
        <f t="shared" si="34"/>
        <v>x</v>
      </c>
      <c r="P80" s="84"/>
      <c r="Q80" s="84"/>
      <c r="R80" s="84"/>
      <c r="S80" s="84"/>
      <c r="T80" s="84"/>
    </row>
    <row r="81" spans="1:20" x14ac:dyDescent="0.25">
      <c r="A81" s="464" t="s">
        <v>723</v>
      </c>
      <c r="B81" s="464"/>
      <c r="C81" s="464"/>
      <c r="D81" s="464"/>
      <c r="E81" s="100">
        <f>SUM(E75:E80)</f>
        <v>3</v>
      </c>
      <c r="F81" s="101">
        <f>SUM(F75:F80)</f>
        <v>5040</v>
      </c>
      <c r="G81" s="101">
        <f>SUM(G75:G80)</f>
        <v>3</v>
      </c>
      <c r="H81" s="101">
        <f>SUM(H75:H80)</f>
        <v>152000</v>
      </c>
      <c r="I81" s="102">
        <f>SUM(I75:I80)</f>
        <v>0.58979999999999999</v>
      </c>
      <c r="J81" s="88"/>
      <c r="K81" s="88"/>
      <c r="L81" s="88"/>
      <c r="M81" s="88"/>
      <c r="N81" s="88"/>
      <c r="O81" s="171" t="str">
        <f t="shared" si="34"/>
        <v>-</v>
      </c>
      <c r="P81" s="84"/>
      <c r="Q81" s="84"/>
      <c r="R81" s="84"/>
      <c r="S81" s="84"/>
      <c r="T81" s="84"/>
    </row>
    <row r="82" spans="1:20" ht="15.75" thickBot="1" x14ac:dyDescent="0.3">
      <c r="A82" s="472" t="s">
        <v>724</v>
      </c>
      <c r="B82" s="472"/>
      <c r="C82" s="472"/>
      <c r="D82" s="472"/>
      <c r="E82" s="472"/>
      <c r="F82" s="472"/>
      <c r="G82" s="129">
        <f>IF($E$81&gt;0,ROUND(G81/$E$81,2),0)</f>
        <v>1</v>
      </c>
      <c r="H82" s="129">
        <f>IF($E$81&gt;0,ROUND(H81/$E$81,2),0)</f>
        <v>50666.67</v>
      </c>
      <c r="I82" s="200">
        <f>IF($E$81&gt;0,ROUND(I81/$E$81,4),0)</f>
        <v>0.1966</v>
      </c>
      <c r="J82" s="130"/>
      <c r="K82" s="130"/>
      <c r="L82" s="130"/>
      <c r="M82" s="130"/>
      <c r="N82" s="130"/>
      <c r="O82" s="171" t="str">
        <f>O81</f>
        <v>-</v>
      </c>
      <c r="P82" s="84"/>
      <c r="Q82" s="84"/>
      <c r="R82" s="84"/>
      <c r="S82" s="84"/>
      <c r="T82" s="84"/>
    </row>
    <row r="83" spans="1:20" s="144" customFormat="1" x14ac:dyDescent="0.25">
      <c r="A83" s="470" t="s">
        <v>726</v>
      </c>
      <c r="B83" s="470"/>
      <c r="C83" s="470"/>
      <c r="D83" s="470"/>
      <c r="E83" s="470"/>
      <c r="F83" s="470"/>
      <c r="G83" s="145"/>
      <c r="H83" s="471" t="s">
        <v>721</v>
      </c>
      <c r="I83" s="471"/>
      <c r="J83" s="471"/>
      <c r="K83" s="471"/>
      <c r="L83" s="471"/>
      <c r="M83" s="471"/>
      <c r="N83" s="310"/>
      <c r="O83" s="171" t="str">
        <f>O91</f>
        <v>x</v>
      </c>
      <c r="P83" s="420"/>
      <c r="Q83" s="84"/>
      <c r="R83" s="420"/>
      <c r="S83" s="420"/>
      <c r="T83" s="420"/>
    </row>
    <row r="84" spans="1:20" x14ac:dyDescent="0.25">
      <c r="A84" s="146"/>
      <c r="B84" s="146"/>
      <c r="C84" s="147"/>
      <c r="D84" s="148"/>
      <c r="E84" s="147"/>
      <c r="F84" s="103">
        <f>D84*E84</f>
        <v>0</v>
      </c>
      <c r="G84" s="98">
        <f>IF($G$83&gt;0,F84/$G$83,0)</f>
        <v>0</v>
      </c>
      <c r="H84" s="98">
        <f>C84*E84</f>
        <v>0</v>
      </c>
      <c r="I84" s="99">
        <f t="shared" ref="I84:I90" si="35">SUM(J84:M84)*E84</f>
        <v>0</v>
      </c>
      <c r="J84" s="150"/>
      <c r="K84" s="150"/>
      <c r="L84" s="150"/>
      <c r="M84" s="150"/>
      <c r="N84" s="150"/>
      <c r="O84" s="171" t="str">
        <f t="shared" ref="O84:O91" si="36">IF(H84&gt;0,"-","x")</f>
        <v>x</v>
      </c>
      <c r="P84" s="84"/>
      <c r="Q84" s="84"/>
      <c r="R84" s="84"/>
      <c r="S84" s="84"/>
      <c r="T84" s="84"/>
    </row>
    <row r="85" spans="1:20" x14ac:dyDescent="0.25">
      <c r="A85" s="146"/>
      <c r="B85" s="146"/>
      <c r="C85" s="147"/>
      <c r="D85" s="148"/>
      <c r="E85" s="147"/>
      <c r="F85" s="103">
        <f t="shared" ref="F85:F90" si="37">D85*E85</f>
        <v>0</v>
      </c>
      <c r="G85" s="98">
        <f t="shared" ref="G85:G90" si="38">IF($G$83&gt;0,F85/$G$83,0)</f>
        <v>0</v>
      </c>
      <c r="H85" s="98">
        <f t="shared" ref="H85:H90" si="39">C85*E85</f>
        <v>0</v>
      </c>
      <c r="I85" s="99">
        <f t="shared" si="35"/>
        <v>0</v>
      </c>
      <c r="J85" s="150"/>
      <c r="K85" s="150"/>
      <c r="L85" s="150"/>
      <c r="M85" s="150"/>
      <c r="N85" s="311"/>
      <c r="O85" s="171" t="str">
        <f t="shared" si="36"/>
        <v>x</v>
      </c>
      <c r="P85" s="84"/>
      <c r="Q85" s="84"/>
      <c r="R85" s="84"/>
      <c r="S85" s="84"/>
      <c r="T85" s="84"/>
    </row>
    <row r="86" spans="1:20" x14ac:dyDescent="0.25">
      <c r="A86" s="146"/>
      <c r="B86" s="146"/>
      <c r="C86" s="147"/>
      <c r="D86" s="148"/>
      <c r="E86" s="147"/>
      <c r="F86" s="103">
        <f t="shared" si="37"/>
        <v>0</v>
      </c>
      <c r="G86" s="98">
        <f t="shared" si="38"/>
        <v>0</v>
      </c>
      <c r="H86" s="98">
        <f t="shared" si="39"/>
        <v>0</v>
      </c>
      <c r="I86" s="99">
        <f t="shared" si="35"/>
        <v>0</v>
      </c>
      <c r="J86" s="150"/>
      <c r="K86" s="150"/>
      <c r="L86" s="150"/>
      <c r="M86" s="150"/>
      <c r="N86" s="311"/>
      <c r="O86" s="171" t="str">
        <f t="shared" si="36"/>
        <v>x</v>
      </c>
      <c r="P86" s="84"/>
      <c r="Q86" s="84"/>
      <c r="R86" s="84"/>
      <c r="S86" s="84"/>
      <c r="T86" s="84"/>
    </row>
    <row r="87" spans="1:20" x14ac:dyDescent="0.25">
      <c r="A87" s="146"/>
      <c r="B87" s="146"/>
      <c r="C87" s="147"/>
      <c r="D87" s="148"/>
      <c r="E87" s="147"/>
      <c r="F87" s="103">
        <f t="shared" si="37"/>
        <v>0</v>
      </c>
      <c r="G87" s="98">
        <f t="shared" si="38"/>
        <v>0</v>
      </c>
      <c r="H87" s="98">
        <f t="shared" si="39"/>
        <v>0</v>
      </c>
      <c r="I87" s="99">
        <f t="shared" si="35"/>
        <v>0</v>
      </c>
      <c r="J87" s="150"/>
      <c r="K87" s="150"/>
      <c r="L87" s="150"/>
      <c r="M87" s="150"/>
      <c r="N87" s="311"/>
      <c r="O87" s="171" t="str">
        <f t="shared" si="36"/>
        <v>x</v>
      </c>
      <c r="P87" s="84"/>
      <c r="Q87" s="84"/>
      <c r="R87" s="84"/>
      <c r="S87" s="84"/>
      <c r="T87" s="84"/>
    </row>
    <row r="88" spans="1:20" x14ac:dyDescent="0.25">
      <c r="A88" s="146"/>
      <c r="B88" s="146"/>
      <c r="C88" s="147"/>
      <c r="D88" s="148"/>
      <c r="E88" s="147"/>
      <c r="F88" s="103">
        <f t="shared" si="37"/>
        <v>0</v>
      </c>
      <c r="G88" s="98">
        <f t="shared" si="38"/>
        <v>0</v>
      </c>
      <c r="H88" s="98">
        <f t="shared" si="39"/>
        <v>0</v>
      </c>
      <c r="I88" s="99">
        <f t="shared" si="35"/>
        <v>0</v>
      </c>
      <c r="J88" s="150"/>
      <c r="K88" s="150"/>
      <c r="L88" s="150"/>
      <c r="M88" s="150"/>
      <c r="N88" s="311"/>
      <c r="O88" s="171" t="str">
        <f t="shared" si="36"/>
        <v>x</v>
      </c>
      <c r="P88" s="84"/>
      <c r="Q88" s="84"/>
      <c r="R88" s="84"/>
      <c r="S88" s="84"/>
      <c r="T88" s="84"/>
    </row>
    <row r="89" spans="1:20" x14ac:dyDescent="0.25">
      <c r="A89" s="146"/>
      <c r="B89" s="146"/>
      <c r="C89" s="147"/>
      <c r="D89" s="148"/>
      <c r="E89" s="147"/>
      <c r="F89" s="103">
        <f t="shared" si="37"/>
        <v>0</v>
      </c>
      <c r="G89" s="98">
        <f t="shared" si="38"/>
        <v>0</v>
      </c>
      <c r="H89" s="98">
        <f t="shared" si="39"/>
        <v>0</v>
      </c>
      <c r="I89" s="99">
        <f t="shared" si="35"/>
        <v>0</v>
      </c>
      <c r="J89" s="150"/>
      <c r="K89" s="150"/>
      <c r="L89" s="150"/>
      <c r="M89" s="150"/>
      <c r="N89" s="311"/>
      <c r="O89" s="171" t="str">
        <f t="shared" si="36"/>
        <v>x</v>
      </c>
      <c r="P89" s="84"/>
      <c r="Q89" s="84"/>
      <c r="R89" s="84"/>
      <c r="S89" s="84"/>
      <c r="T89" s="84"/>
    </row>
    <row r="90" spans="1:20" x14ac:dyDescent="0.25">
      <c r="A90" s="146"/>
      <c r="B90" s="146"/>
      <c r="C90" s="147"/>
      <c r="D90" s="148"/>
      <c r="E90" s="147"/>
      <c r="F90" s="103">
        <f t="shared" si="37"/>
        <v>0</v>
      </c>
      <c r="G90" s="98">
        <f t="shared" si="38"/>
        <v>0</v>
      </c>
      <c r="H90" s="98">
        <f t="shared" si="39"/>
        <v>0</v>
      </c>
      <c r="I90" s="99">
        <f t="shared" si="35"/>
        <v>0</v>
      </c>
      <c r="J90" s="150"/>
      <c r="K90" s="150"/>
      <c r="L90" s="150"/>
      <c r="M90" s="150"/>
      <c r="N90" s="311"/>
      <c r="O90" s="171" t="str">
        <f t="shared" si="36"/>
        <v>x</v>
      </c>
      <c r="P90" s="84"/>
      <c r="Q90" s="84"/>
      <c r="R90" s="84"/>
      <c r="S90" s="84"/>
      <c r="T90" s="84"/>
    </row>
    <row r="91" spans="1:20" x14ac:dyDescent="0.25">
      <c r="A91" s="464" t="s">
        <v>723</v>
      </c>
      <c r="B91" s="464"/>
      <c r="C91" s="464"/>
      <c r="D91" s="464"/>
      <c r="E91" s="100">
        <f>SUM(E84:E90)</f>
        <v>0</v>
      </c>
      <c r="F91" s="101">
        <f>SUM(F84:F90)</f>
        <v>0</v>
      </c>
      <c r="G91" s="101">
        <f>SUM(G84:G90)</f>
        <v>0</v>
      </c>
      <c r="H91" s="101">
        <f>SUM(H84:H90)</f>
        <v>0</v>
      </c>
      <c r="I91" s="102">
        <f>SUM(I84:I90)</f>
        <v>0</v>
      </c>
      <c r="J91" s="88"/>
      <c r="K91" s="88"/>
      <c r="L91" s="88"/>
      <c r="M91" s="88"/>
      <c r="N91" s="88"/>
      <c r="O91" s="171" t="str">
        <f t="shared" si="36"/>
        <v>x</v>
      </c>
      <c r="P91" s="84"/>
      <c r="Q91" s="84"/>
      <c r="R91" s="84"/>
      <c r="S91" s="84"/>
      <c r="T91" s="84"/>
    </row>
    <row r="92" spans="1:20" ht="15.75" thickBot="1" x14ac:dyDescent="0.3">
      <c r="A92" s="472" t="s">
        <v>724</v>
      </c>
      <c r="B92" s="472"/>
      <c r="C92" s="472"/>
      <c r="D92" s="472"/>
      <c r="E92" s="472"/>
      <c r="F92" s="472"/>
      <c r="G92" s="129">
        <f>IF($E$91&gt;0,ROUND(G91/$E$91,2),0)</f>
        <v>0</v>
      </c>
      <c r="H92" s="129">
        <f>IF($E$91&gt;0,ROUND(H91/$E$91,2),0)</f>
        <v>0</v>
      </c>
      <c r="I92" s="200">
        <f>IF($E$91&gt;0,ROUND(I91/$E$91,4),0)</f>
        <v>0</v>
      </c>
      <c r="J92" s="130"/>
      <c r="K92" s="130"/>
      <c r="L92" s="130"/>
      <c r="M92" s="130"/>
      <c r="N92" s="130"/>
      <c r="O92" s="171" t="str">
        <f>O91</f>
        <v>x</v>
      </c>
      <c r="P92" s="84"/>
      <c r="Q92" s="84"/>
      <c r="R92" s="84"/>
      <c r="S92" s="84"/>
      <c r="T92" s="84"/>
    </row>
    <row r="93" spans="1:20" s="144" customFormat="1" x14ac:dyDescent="0.25">
      <c r="A93" s="470" t="s">
        <v>727</v>
      </c>
      <c r="B93" s="470"/>
      <c r="C93" s="470"/>
      <c r="D93" s="470"/>
      <c r="E93" s="470"/>
      <c r="F93" s="470"/>
      <c r="G93" s="145">
        <v>1680</v>
      </c>
      <c r="H93" s="471" t="s">
        <v>721</v>
      </c>
      <c r="I93" s="471"/>
      <c r="J93" s="471"/>
      <c r="K93" s="471"/>
      <c r="L93" s="471"/>
      <c r="M93" s="471"/>
      <c r="N93" s="310"/>
      <c r="O93" s="171" t="str">
        <f>O98</f>
        <v>-</v>
      </c>
      <c r="P93" s="420"/>
      <c r="Q93" s="84"/>
      <c r="R93" s="420"/>
      <c r="S93" s="420"/>
      <c r="T93" s="420"/>
    </row>
    <row r="94" spans="1:20" x14ac:dyDescent="0.25">
      <c r="A94" s="357" t="s">
        <v>962</v>
      </c>
      <c r="B94" s="357" t="s">
        <v>963</v>
      </c>
      <c r="C94" s="147">
        <v>49000</v>
      </c>
      <c r="D94" s="147">
        <v>1680</v>
      </c>
      <c r="E94" s="147">
        <v>1</v>
      </c>
      <c r="F94" s="103">
        <f>D94*E94</f>
        <v>1680</v>
      </c>
      <c r="G94" s="98">
        <f>IF($G$93&gt;0,F94/$G$93,0)</f>
        <v>1</v>
      </c>
      <c r="H94" s="98">
        <f>C94*E94</f>
        <v>49000</v>
      </c>
      <c r="I94" s="99">
        <f>SUM(J94:M94)*E94</f>
        <v>0.1966</v>
      </c>
      <c r="J94" s="438">
        <v>0.11</v>
      </c>
      <c r="K94" s="438">
        <v>0.01</v>
      </c>
      <c r="L94" s="438">
        <v>7.6499999999999999E-2</v>
      </c>
      <c r="M94" s="438">
        <v>1E-4</v>
      </c>
      <c r="N94" s="438">
        <v>4.0000000000000001E-3</v>
      </c>
      <c r="O94" s="171" t="str">
        <f>IF(H94&gt;0,"-","x")</f>
        <v>-</v>
      </c>
      <c r="P94" s="84"/>
      <c r="Q94" s="84"/>
      <c r="R94" s="84"/>
      <c r="S94" s="84"/>
      <c r="T94" s="84"/>
    </row>
    <row r="95" spans="1:20" x14ac:dyDescent="0.25">
      <c r="A95" s="146"/>
      <c r="B95" s="146"/>
      <c r="C95" s="147"/>
      <c r="D95" s="148"/>
      <c r="E95" s="147"/>
      <c r="F95" s="103">
        <f>D95*E95</f>
        <v>0</v>
      </c>
      <c r="G95" s="98">
        <f>IF($G$93&gt;0,F95/$G$93,0)</f>
        <v>0</v>
      </c>
      <c r="H95" s="98">
        <f>C95*E95</f>
        <v>0</v>
      </c>
      <c r="I95" s="99">
        <f>SUM(J95:M95)*E95</f>
        <v>0</v>
      </c>
      <c r="J95" s="150"/>
      <c r="K95" s="150"/>
      <c r="L95" s="150"/>
      <c r="M95" s="150"/>
      <c r="N95" s="311"/>
      <c r="O95" s="171" t="str">
        <f>IF(H95&gt;0,"-","x")</f>
        <v>x</v>
      </c>
      <c r="P95" s="84"/>
      <c r="Q95" s="84"/>
      <c r="R95" s="84"/>
      <c r="S95" s="84"/>
      <c r="T95" s="84"/>
    </row>
    <row r="96" spans="1:20" x14ac:dyDescent="0.25">
      <c r="A96" s="146"/>
      <c r="B96" s="146"/>
      <c r="C96" s="147"/>
      <c r="D96" s="148"/>
      <c r="E96" s="147"/>
      <c r="F96" s="103">
        <f>D96*E96</f>
        <v>0</v>
      </c>
      <c r="G96" s="98">
        <f>IF($G$93&gt;0,F96/$G$93,0)</f>
        <v>0</v>
      </c>
      <c r="H96" s="98">
        <f>C96*E96</f>
        <v>0</v>
      </c>
      <c r="I96" s="99">
        <f>SUM(J96:M96)*E96</f>
        <v>0</v>
      </c>
      <c r="J96" s="150"/>
      <c r="K96" s="150"/>
      <c r="L96" s="150"/>
      <c r="M96" s="150"/>
      <c r="N96" s="311"/>
      <c r="O96" s="171" t="str">
        <f>IF(H96&gt;0,"-","x")</f>
        <v>x</v>
      </c>
      <c r="P96" s="84"/>
      <c r="Q96" s="84"/>
      <c r="R96" s="84"/>
      <c r="S96" s="84"/>
      <c r="T96" s="84"/>
    </row>
    <row r="97" spans="1:20" x14ac:dyDescent="0.25">
      <c r="A97" s="146"/>
      <c r="B97" s="146"/>
      <c r="C97" s="147"/>
      <c r="D97" s="148"/>
      <c r="E97" s="147"/>
      <c r="F97" s="103">
        <f>D97*E97</f>
        <v>0</v>
      </c>
      <c r="G97" s="98">
        <f>IF($G$93&gt;0,F97/$G$93,0)</f>
        <v>0</v>
      </c>
      <c r="H97" s="98">
        <f>C97*E97</f>
        <v>0</v>
      </c>
      <c r="I97" s="99">
        <f>SUM(J97:M97)*E97</f>
        <v>0</v>
      </c>
      <c r="J97" s="150"/>
      <c r="K97" s="150"/>
      <c r="L97" s="150"/>
      <c r="M97" s="150"/>
      <c r="N97" s="311"/>
      <c r="O97" s="171" t="str">
        <f>IF(H97&gt;0,"-","x")</f>
        <v>x</v>
      </c>
      <c r="P97" s="84"/>
      <c r="Q97" s="84"/>
      <c r="R97" s="84"/>
      <c r="S97" s="84"/>
      <c r="T97" s="84"/>
    </row>
    <row r="98" spans="1:20" x14ac:dyDescent="0.25">
      <c r="A98" s="464" t="s">
        <v>723</v>
      </c>
      <c r="B98" s="464"/>
      <c r="C98" s="464"/>
      <c r="D98" s="464"/>
      <c r="E98" s="100">
        <f>SUM(E94:E97)</f>
        <v>1</v>
      </c>
      <c r="F98" s="101">
        <f>SUM(F94:F97)</f>
        <v>1680</v>
      </c>
      <c r="G98" s="101">
        <f>SUM(G94:G97)</f>
        <v>1</v>
      </c>
      <c r="H98" s="101">
        <f>SUM(H94:H97)</f>
        <v>49000</v>
      </c>
      <c r="I98" s="102">
        <f>SUM(I94:I97)</f>
        <v>0.1966</v>
      </c>
      <c r="J98" s="88"/>
      <c r="K98" s="88"/>
      <c r="L98" s="88"/>
      <c r="M98" s="88"/>
      <c r="N98" s="88"/>
      <c r="O98" s="171" t="str">
        <f>IF(H98&gt;0,"-","x")</f>
        <v>-</v>
      </c>
      <c r="P98" s="84"/>
      <c r="Q98" s="84"/>
      <c r="R98" s="84"/>
      <c r="S98" s="84"/>
      <c r="T98" s="84"/>
    </row>
    <row r="99" spans="1:20" ht="15.75" thickBot="1" x14ac:dyDescent="0.3">
      <c r="A99" s="472" t="s">
        <v>724</v>
      </c>
      <c r="B99" s="472"/>
      <c r="C99" s="472"/>
      <c r="D99" s="472"/>
      <c r="E99" s="472"/>
      <c r="F99" s="472"/>
      <c r="G99" s="129">
        <f>IF($E$98&gt;0,ROUND(G98/$E$98,2),0)</f>
        <v>1</v>
      </c>
      <c r="H99" s="129">
        <f>IF($E$98&gt;0,ROUND(H98/$E$98,2),0)</f>
        <v>49000</v>
      </c>
      <c r="I99" s="200">
        <f>IF($E$98&gt;0,ROUND(I98/$E$98,4),0)</f>
        <v>0.1966</v>
      </c>
      <c r="J99" s="130"/>
      <c r="K99" s="130"/>
      <c r="L99" s="130"/>
      <c r="M99" s="130"/>
      <c r="N99" s="130"/>
      <c r="O99" s="171" t="str">
        <f>O98</f>
        <v>-</v>
      </c>
      <c r="P99" s="84"/>
      <c r="Q99" s="84"/>
      <c r="R99" s="84"/>
      <c r="S99" s="84"/>
      <c r="T99" s="84"/>
    </row>
    <row r="100" spans="1:20" s="144" customFormat="1" x14ac:dyDescent="0.25">
      <c r="A100" s="470" t="s">
        <v>728</v>
      </c>
      <c r="B100" s="470"/>
      <c r="C100" s="470"/>
      <c r="D100" s="470"/>
      <c r="E100" s="470"/>
      <c r="F100" s="470"/>
      <c r="G100" s="145">
        <v>1680</v>
      </c>
      <c r="H100" s="471" t="s">
        <v>721</v>
      </c>
      <c r="I100" s="471"/>
      <c r="J100" s="471"/>
      <c r="K100" s="471"/>
      <c r="L100" s="471"/>
      <c r="M100" s="471"/>
      <c r="N100" s="310"/>
      <c r="O100" s="171" t="str">
        <f>O105</f>
        <v>-</v>
      </c>
      <c r="P100" s="420"/>
      <c r="Q100" s="84"/>
      <c r="R100" s="420"/>
      <c r="S100" s="420"/>
      <c r="T100" s="420"/>
    </row>
    <row r="101" spans="1:20" x14ac:dyDescent="0.25">
      <c r="A101" s="357" t="s">
        <v>964</v>
      </c>
      <c r="B101" s="357" t="s">
        <v>965</v>
      </c>
      <c r="C101" s="147">
        <v>49000</v>
      </c>
      <c r="D101" s="147">
        <v>1680</v>
      </c>
      <c r="E101" s="147">
        <v>1</v>
      </c>
      <c r="F101" s="103">
        <f>D101*E101</f>
        <v>1680</v>
      </c>
      <c r="G101" s="98">
        <f>IF($G$100&gt;0,F101/$G$100,0)</f>
        <v>1</v>
      </c>
      <c r="H101" s="98">
        <f>C101*E101</f>
        <v>49000</v>
      </c>
      <c r="I101" s="99">
        <f>SUM(J101:M101)*E101</f>
        <v>0.1966</v>
      </c>
      <c r="J101" s="438">
        <v>0.11</v>
      </c>
      <c r="K101" s="438">
        <v>0.01</v>
      </c>
      <c r="L101" s="438">
        <v>7.6499999999999999E-2</v>
      </c>
      <c r="M101" s="438">
        <v>1E-4</v>
      </c>
      <c r="N101" s="438">
        <v>4.0000000000000001E-3</v>
      </c>
      <c r="O101" s="171" t="str">
        <f>IF(H101&gt;0,"-","x")</f>
        <v>-</v>
      </c>
      <c r="P101" s="84"/>
      <c r="Q101" s="84"/>
      <c r="R101" s="84"/>
      <c r="S101" s="84"/>
      <c r="T101" s="84"/>
    </row>
    <row r="102" spans="1:20" x14ac:dyDescent="0.25">
      <c r="A102" s="146"/>
      <c r="B102" s="146"/>
      <c r="C102" s="147"/>
      <c r="D102" s="148"/>
      <c r="E102" s="147"/>
      <c r="F102" s="103">
        <f>D102*E102</f>
        <v>0</v>
      </c>
      <c r="G102" s="98">
        <f>IF($G$100&gt;0,F102/$G$100,0)</f>
        <v>0</v>
      </c>
      <c r="H102" s="98">
        <f>C102*E102</f>
        <v>0</v>
      </c>
      <c r="I102" s="99">
        <f>SUM(J102:M102)*E102</f>
        <v>0</v>
      </c>
      <c r="J102" s="150"/>
      <c r="K102" s="150"/>
      <c r="L102" s="150"/>
      <c r="M102" s="150"/>
      <c r="N102" s="311"/>
      <c r="O102" s="171" t="str">
        <f>IF(H102&gt;0,"-","x")</f>
        <v>x</v>
      </c>
      <c r="P102" s="84"/>
      <c r="Q102" s="84"/>
      <c r="R102" s="84"/>
      <c r="S102" s="84"/>
      <c r="T102" s="84"/>
    </row>
    <row r="103" spans="1:20" x14ac:dyDescent="0.25">
      <c r="A103" s="146"/>
      <c r="B103" s="146"/>
      <c r="C103" s="147"/>
      <c r="D103" s="148"/>
      <c r="E103" s="147"/>
      <c r="F103" s="103">
        <f>D103*E103</f>
        <v>0</v>
      </c>
      <c r="G103" s="98">
        <f>IF($G$100&gt;0,F103/$G$100,0)</f>
        <v>0</v>
      </c>
      <c r="H103" s="98">
        <f>C103*E103</f>
        <v>0</v>
      </c>
      <c r="I103" s="99">
        <f>SUM(J103:M103)*E103</f>
        <v>0</v>
      </c>
      <c r="J103" s="150"/>
      <c r="K103" s="150"/>
      <c r="L103" s="150"/>
      <c r="M103" s="150"/>
      <c r="N103" s="311"/>
      <c r="O103" s="171" t="str">
        <f>IF(H103&gt;0,"-","x")</f>
        <v>x</v>
      </c>
      <c r="P103" s="84"/>
      <c r="Q103" s="84"/>
      <c r="R103" s="84"/>
      <c r="S103" s="84"/>
      <c r="T103" s="84"/>
    </row>
    <row r="104" spans="1:20" x14ac:dyDescent="0.25">
      <c r="A104" s="146"/>
      <c r="B104" s="146"/>
      <c r="C104" s="147"/>
      <c r="D104" s="148"/>
      <c r="E104" s="147"/>
      <c r="F104" s="103">
        <f>D104*E104</f>
        <v>0</v>
      </c>
      <c r="G104" s="98">
        <f>IF($G$100&gt;0,F104/$G$100,0)</f>
        <v>0</v>
      </c>
      <c r="H104" s="98">
        <f>C104*E104</f>
        <v>0</v>
      </c>
      <c r="I104" s="99">
        <f>SUM(J104:M104)*E104</f>
        <v>0</v>
      </c>
      <c r="J104" s="150"/>
      <c r="K104" s="150"/>
      <c r="L104" s="150"/>
      <c r="M104" s="150"/>
      <c r="N104" s="311"/>
      <c r="O104" s="171" t="str">
        <f>IF(H104&gt;0,"-","x")</f>
        <v>x</v>
      </c>
      <c r="P104" s="84"/>
      <c r="Q104" s="84"/>
      <c r="R104" s="84"/>
      <c r="S104" s="84"/>
      <c r="T104" s="84"/>
    </row>
    <row r="105" spans="1:20" x14ac:dyDescent="0.25">
      <c r="A105" s="464" t="s">
        <v>723</v>
      </c>
      <c r="B105" s="464"/>
      <c r="C105" s="464"/>
      <c r="D105" s="464"/>
      <c r="E105" s="100">
        <f>SUM(E101:E104)</f>
        <v>1</v>
      </c>
      <c r="F105" s="101">
        <f>SUM(F101:F104)</f>
        <v>1680</v>
      </c>
      <c r="G105" s="101">
        <f>SUM(G101:G104)</f>
        <v>1</v>
      </c>
      <c r="H105" s="101">
        <f>SUM(H101:H104)</f>
        <v>49000</v>
      </c>
      <c r="I105" s="102">
        <f>SUM(I101:I104)</f>
        <v>0.1966</v>
      </c>
      <c r="J105" s="88"/>
      <c r="K105" s="88"/>
      <c r="L105" s="88"/>
      <c r="M105" s="88"/>
      <c r="N105" s="88"/>
      <c r="O105" s="171" t="str">
        <f>IF(H105&gt;0,"-","x")</f>
        <v>-</v>
      </c>
      <c r="P105" s="84"/>
      <c r="Q105" s="84"/>
      <c r="R105" s="84"/>
      <c r="S105" s="84"/>
      <c r="T105" s="84"/>
    </row>
    <row r="106" spans="1:20" ht="15.75" thickBot="1" x14ac:dyDescent="0.3">
      <c r="A106" s="472" t="s">
        <v>724</v>
      </c>
      <c r="B106" s="472"/>
      <c r="C106" s="472"/>
      <c r="D106" s="472"/>
      <c r="E106" s="472"/>
      <c r="F106" s="472"/>
      <c r="G106" s="129">
        <f>IF($E$105&gt;0,ROUND(G105/$E$105,2),0)</f>
        <v>1</v>
      </c>
      <c r="H106" s="129">
        <f>IF($E$105&gt;0,ROUND(H105/$E$105,2),0)</f>
        <v>49000</v>
      </c>
      <c r="I106" s="200">
        <f>IF($E$105&gt;0,ROUND(I105/$E$105,4),0)</f>
        <v>0.1966</v>
      </c>
      <c r="J106" s="130"/>
      <c r="K106" s="130"/>
      <c r="L106" s="130"/>
      <c r="M106" s="130"/>
      <c r="N106" s="130"/>
      <c r="O106" s="171" t="str">
        <f>O105</f>
        <v>-</v>
      </c>
      <c r="P106" s="84"/>
      <c r="Q106" s="84"/>
      <c r="R106" s="84"/>
      <c r="S106" s="84"/>
      <c r="T106" s="84"/>
    </row>
    <row r="107" spans="1:20" s="144" customFormat="1" x14ac:dyDescent="0.25">
      <c r="A107" s="470" t="s">
        <v>729</v>
      </c>
      <c r="B107" s="470"/>
      <c r="C107" s="470"/>
      <c r="D107" s="470"/>
      <c r="E107" s="470"/>
      <c r="F107" s="470"/>
      <c r="G107" s="145">
        <v>1680</v>
      </c>
      <c r="H107" s="471" t="s">
        <v>721</v>
      </c>
      <c r="I107" s="471"/>
      <c r="J107" s="471"/>
      <c r="K107" s="471"/>
      <c r="L107" s="471"/>
      <c r="M107" s="471"/>
      <c r="N107" s="310"/>
      <c r="O107" s="171" t="str">
        <f>O121</f>
        <v>-</v>
      </c>
      <c r="P107" s="420"/>
      <c r="Q107" s="84"/>
      <c r="R107" s="420"/>
      <c r="S107" s="420"/>
      <c r="T107" s="420"/>
    </row>
    <row r="108" spans="1:20" x14ac:dyDescent="0.25">
      <c r="A108" s="146" t="s">
        <v>967</v>
      </c>
      <c r="B108" s="146" t="s">
        <v>968</v>
      </c>
      <c r="C108" s="147">
        <v>46575</v>
      </c>
      <c r="D108" s="148">
        <v>1680</v>
      </c>
      <c r="E108" s="147">
        <v>1</v>
      </c>
      <c r="F108" s="103">
        <f t="shared" ref="F108:F120" si="40">D108*E108</f>
        <v>1680</v>
      </c>
      <c r="G108" s="98">
        <f t="shared" ref="G108:G120" si="41">IF($G$107&gt;0,F108/$G$107,0)</f>
        <v>1</v>
      </c>
      <c r="H108" s="98">
        <f t="shared" ref="H108:H120" si="42">C108*E108</f>
        <v>46575</v>
      </c>
      <c r="I108" s="99">
        <f t="shared" ref="I108:I120" si="43">SUM(J108:M108)*E108</f>
        <v>0.1966</v>
      </c>
      <c r="J108" s="438">
        <v>0.11</v>
      </c>
      <c r="K108" s="438">
        <v>0.01</v>
      </c>
      <c r="L108" s="438">
        <v>7.6499999999999999E-2</v>
      </c>
      <c r="M108" s="438">
        <v>1E-4</v>
      </c>
      <c r="N108" s="150">
        <v>4.0000000000000001E-3</v>
      </c>
      <c r="O108" s="171" t="str">
        <f t="shared" ref="O108:O121" si="44">IF(H108&gt;0,"-","x")</f>
        <v>-</v>
      </c>
      <c r="P108" s="84"/>
      <c r="Q108" s="84"/>
      <c r="R108" s="84"/>
      <c r="S108" s="84"/>
      <c r="T108" s="84"/>
    </row>
    <row r="109" spans="1:20" x14ac:dyDescent="0.25">
      <c r="A109" s="357" t="s">
        <v>996</v>
      </c>
      <c r="B109" s="357" t="s">
        <v>966</v>
      </c>
      <c r="C109" s="147">
        <v>46575</v>
      </c>
      <c r="D109" s="147">
        <v>1680</v>
      </c>
      <c r="E109" s="147">
        <v>1</v>
      </c>
      <c r="F109" s="103">
        <f t="shared" si="40"/>
        <v>1680</v>
      </c>
      <c r="G109" s="98">
        <f t="shared" si="41"/>
        <v>1</v>
      </c>
      <c r="H109" s="98">
        <f t="shared" si="42"/>
        <v>46575</v>
      </c>
      <c r="I109" s="99">
        <f t="shared" si="43"/>
        <v>0.1966</v>
      </c>
      <c r="J109" s="438">
        <v>0.11</v>
      </c>
      <c r="K109" s="438">
        <v>0.01</v>
      </c>
      <c r="L109" s="438">
        <v>7.6499999999999999E-2</v>
      </c>
      <c r="M109" s="438">
        <v>1E-4</v>
      </c>
      <c r="N109" s="311"/>
      <c r="O109" s="171" t="str">
        <f t="shared" si="44"/>
        <v>-</v>
      </c>
      <c r="P109"/>
      <c r="Q109" s="84"/>
      <c r="R109" s="84"/>
      <c r="S109" s="84"/>
      <c r="T109" s="84"/>
    </row>
    <row r="110" spans="1:20" x14ac:dyDescent="0.25">
      <c r="A110" s="357" t="s">
        <v>1042</v>
      </c>
      <c r="B110" s="357" t="s">
        <v>970</v>
      </c>
      <c r="C110" s="147">
        <v>30240</v>
      </c>
      <c r="D110" s="148">
        <v>1680</v>
      </c>
      <c r="E110" s="147">
        <v>1</v>
      </c>
      <c r="F110" s="103">
        <f t="shared" si="40"/>
        <v>1680</v>
      </c>
      <c r="G110" s="98">
        <f t="shared" si="41"/>
        <v>1</v>
      </c>
      <c r="H110" s="98">
        <f t="shared" si="42"/>
        <v>30240</v>
      </c>
      <c r="I110" s="99">
        <f t="shared" si="43"/>
        <v>0.1966</v>
      </c>
      <c r="J110" s="438">
        <v>0.11</v>
      </c>
      <c r="K110" s="438">
        <v>0.01</v>
      </c>
      <c r="L110" s="438">
        <v>7.6499999999999999E-2</v>
      </c>
      <c r="M110" s="438">
        <v>1E-4</v>
      </c>
      <c r="N110" s="311"/>
      <c r="O110" s="171" t="str">
        <f t="shared" si="44"/>
        <v>-</v>
      </c>
      <c r="P110"/>
      <c r="Q110" s="84"/>
      <c r="R110" s="84"/>
      <c r="S110" s="84"/>
      <c r="T110" s="84"/>
    </row>
    <row r="111" spans="1:20" x14ac:dyDescent="0.25">
      <c r="A111" s="357" t="s">
        <v>1043</v>
      </c>
      <c r="B111" s="357" t="s">
        <v>970</v>
      </c>
      <c r="C111" s="147">
        <v>30240</v>
      </c>
      <c r="D111" s="148">
        <v>1680</v>
      </c>
      <c r="E111" s="147">
        <v>1</v>
      </c>
      <c r="F111" s="103">
        <f t="shared" si="40"/>
        <v>1680</v>
      </c>
      <c r="G111" s="98">
        <f t="shared" si="41"/>
        <v>1</v>
      </c>
      <c r="H111" s="98">
        <f t="shared" si="42"/>
        <v>30240</v>
      </c>
      <c r="I111" s="99">
        <f t="shared" si="43"/>
        <v>0.1966</v>
      </c>
      <c r="J111" s="438">
        <v>0.11</v>
      </c>
      <c r="K111" s="438">
        <v>0.01</v>
      </c>
      <c r="L111" s="438">
        <v>7.6499999999999999E-2</v>
      </c>
      <c r="M111" s="438">
        <v>1E-4</v>
      </c>
      <c r="N111" s="311"/>
      <c r="O111" s="171" t="str">
        <f t="shared" si="44"/>
        <v>-</v>
      </c>
      <c r="P111"/>
      <c r="Q111" s="84"/>
      <c r="R111" s="84"/>
      <c r="S111" s="84"/>
      <c r="T111" s="84"/>
    </row>
    <row r="112" spans="1:20" x14ac:dyDescent="0.25">
      <c r="A112" s="146" t="s">
        <v>1024</v>
      </c>
      <c r="B112" s="357" t="s">
        <v>970</v>
      </c>
      <c r="C112" s="147">
        <v>30240</v>
      </c>
      <c r="D112" s="147">
        <v>1680</v>
      </c>
      <c r="E112" s="147">
        <v>1</v>
      </c>
      <c r="F112" s="103">
        <f t="shared" si="40"/>
        <v>1680</v>
      </c>
      <c r="G112" s="98">
        <f t="shared" si="41"/>
        <v>1</v>
      </c>
      <c r="H112" s="98">
        <f t="shared" si="42"/>
        <v>30240</v>
      </c>
      <c r="I112" s="99">
        <f t="shared" si="43"/>
        <v>0.1966</v>
      </c>
      <c r="J112" s="438">
        <v>0.11</v>
      </c>
      <c r="K112" s="438">
        <v>0.01</v>
      </c>
      <c r="L112" s="438">
        <v>7.6499999999999999E-2</v>
      </c>
      <c r="M112" s="438">
        <v>1E-4</v>
      </c>
      <c r="N112" s="311"/>
      <c r="O112" s="171" t="str">
        <f t="shared" si="44"/>
        <v>-</v>
      </c>
      <c r="P112"/>
      <c r="Q112" s="84"/>
      <c r="R112" s="84"/>
      <c r="S112" s="84"/>
      <c r="T112" s="84"/>
    </row>
    <row r="113" spans="1:20" x14ac:dyDescent="0.25">
      <c r="A113" s="357" t="s">
        <v>974</v>
      </c>
      <c r="B113" s="357" t="s">
        <v>970</v>
      </c>
      <c r="C113" s="147">
        <v>29400</v>
      </c>
      <c r="D113" s="147">
        <v>1680</v>
      </c>
      <c r="E113" s="147">
        <v>1</v>
      </c>
      <c r="F113" s="103">
        <f t="shared" si="40"/>
        <v>1680</v>
      </c>
      <c r="G113" s="98">
        <f t="shared" si="41"/>
        <v>1</v>
      </c>
      <c r="H113" s="98">
        <f t="shared" si="42"/>
        <v>29400</v>
      </c>
      <c r="I113" s="99">
        <f t="shared" si="43"/>
        <v>0.1966</v>
      </c>
      <c r="J113" s="438">
        <v>0.11</v>
      </c>
      <c r="K113" s="438">
        <v>0.01</v>
      </c>
      <c r="L113" s="438">
        <v>7.6499999999999999E-2</v>
      </c>
      <c r="M113" s="438">
        <v>1E-4</v>
      </c>
      <c r="N113" s="311"/>
      <c r="O113" s="171" t="str">
        <f t="shared" si="44"/>
        <v>-</v>
      </c>
      <c r="P113"/>
      <c r="Q113" s="84"/>
      <c r="R113" s="84"/>
      <c r="S113" s="84"/>
      <c r="T113" s="84"/>
    </row>
    <row r="114" spans="1:20" x14ac:dyDescent="0.25">
      <c r="A114" s="357"/>
      <c r="B114" s="357"/>
      <c r="C114" s="147"/>
      <c r="D114" s="147"/>
      <c r="E114" s="147"/>
      <c r="F114" s="103">
        <f t="shared" ref="F114:F116" si="45">D114*E114</f>
        <v>0</v>
      </c>
      <c r="G114" s="98">
        <f t="shared" ref="G114:G116" si="46">IF($G$107&gt;0,F114/$G$107,0)</f>
        <v>0</v>
      </c>
      <c r="H114" s="98">
        <f t="shared" ref="H114:H116" si="47">C114*E114</f>
        <v>0</v>
      </c>
      <c r="I114" s="99">
        <f t="shared" ref="I114:I116" si="48">SUM(J114:M114)*E114</f>
        <v>0</v>
      </c>
      <c r="J114" s="438"/>
      <c r="K114" s="438"/>
      <c r="L114" s="438"/>
      <c r="M114" s="438"/>
      <c r="N114" s="311"/>
      <c r="O114" s="171"/>
      <c r="P114"/>
      <c r="Q114" s="84"/>
      <c r="R114" s="84"/>
      <c r="S114" s="84"/>
      <c r="T114" s="84"/>
    </row>
    <row r="115" spans="1:20" x14ac:dyDescent="0.25">
      <c r="A115" s="146"/>
      <c r="B115" s="146"/>
      <c r="C115" s="147"/>
      <c r="D115" s="148"/>
      <c r="E115" s="147"/>
      <c r="F115" s="103">
        <f t="shared" si="45"/>
        <v>0</v>
      </c>
      <c r="G115" s="98">
        <f t="shared" si="46"/>
        <v>0</v>
      </c>
      <c r="H115" s="98">
        <f t="shared" si="47"/>
        <v>0</v>
      </c>
      <c r="I115" s="99">
        <f t="shared" si="48"/>
        <v>0</v>
      </c>
      <c r="J115" s="438">
        <v>0.11</v>
      </c>
      <c r="K115" s="438">
        <v>0.01</v>
      </c>
      <c r="L115" s="438">
        <v>7.6499999999999999E-2</v>
      </c>
      <c r="M115" s="438">
        <v>1E-4</v>
      </c>
      <c r="N115" s="311"/>
      <c r="O115" s="171"/>
      <c r="P115"/>
      <c r="Q115" s="84"/>
      <c r="R115" s="84"/>
      <c r="S115" s="84"/>
      <c r="T115" s="84"/>
    </row>
    <row r="116" spans="1:20" x14ac:dyDescent="0.25">
      <c r="A116" s="146"/>
      <c r="B116" s="146"/>
      <c r="C116" s="147"/>
      <c r="D116" s="148"/>
      <c r="E116" s="149"/>
      <c r="F116" s="103">
        <f t="shared" si="45"/>
        <v>0</v>
      </c>
      <c r="G116" s="98">
        <f t="shared" si="46"/>
        <v>0</v>
      </c>
      <c r="H116" s="98">
        <f t="shared" si="47"/>
        <v>0</v>
      </c>
      <c r="I116" s="99">
        <f t="shared" si="48"/>
        <v>0</v>
      </c>
      <c r="J116" s="150"/>
      <c r="K116" s="150"/>
      <c r="L116" s="150"/>
      <c r="M116" s="150"/>
      <c r="N116" s="311"/>
      <c r="O116" s="171"/>
      <c r="P116"/>
      <c r="Q116" s="84"/>
      <c r="R116" s="84"/>
      <c r="S116" s="84"/>
      <c r="T116" s="84"/>
    </row>
    <row r="117" spans="1:20" x14ac:dyDescent="0.25">
      <c r="A117" s="146"/>
      <c r="B117" s="146"/>
      <c r="C117" s="147"/>
      <c r="D117" s="148"/>
      <c r="E117" s="149"/>
      <c r="F117" s="103">
        <f t="shared" si="40"/>
        <v>0</v>
      </c>
      <c r="G117" s="98">
        <f t="shared" si="41"/>
        <v>0</v>
      </c>
      <c r="H117" s="98">
        <f t="shared" si="42"/>
        <v>0</v>
      </c>
      <c r="I117" s="99">
        <f t="shared" si="43"/>
        <v>0</v>
      </c>
      <c r="J117" s="150"/>
      <c r="K117" s="150"/>
      <c r="L117" s="150"/>
      <c r="M117" s="150"/>
      <c r="N117" s="311"/>
      <c r="O117" s="171" t="str">
        <f t="shared" si="44"/>
        <v>x</v>
      </c>
      <c r="P117"/>
      <c r="Q117" s="84"/>
      <c r="R117" s="84"/>
      <c r="S117" s="84"/>
      <c r="T117" s="84"/>
    </row>
    <row r="118" spans="1:20" x14ac:dyDescent="0.25">
      <c r="A118" s="146"/>
      <c r="B118" s="146"/>
      <c r="C118" s="147"/>
      <c r="D118" s="148"/>
      <c r="E118" s="149"/>
      <c r="F118" s="103">
        <f t="shared" si="40"/>
        <v>0</v>
      </c>
      <c r="G118" s="98">
        <f t="shared" si="41"/>
        <v>0</v>
      </c>
      <c r="H118" s="98">
        <f t="shared" si="42"/>
        <v>0</v>
      </c>
      <c r="I118" s="99">
        <f t="shared" si="43"/>
        <v>0</v>
      </c>
      <c r="J118" s="150"/>
      <c r="K118" s="150"/>
      <c r="L118" s="150"/>
      <c r="M118" s="150"/>
      <c r="N118" s="311"/>
      <c r="O118" s="171" t="str">
        <f t="shared" si="44"/>
        <v>x</v>
      </c>
      <c r="P118"/>
      <c r="Q118" s="84"/>
      <c r="R118" s="84"/>
      <c r="S118" s="84"/>
      <c r="T118" s="84"/>
    </row>
    <row r="119" spans="1:20" x14ac:dyDescent="0.25">
      <c r="A119" s="146"/>
      <c r="B119" s="146"/>
      <c r="C119" s="147"/>
      <c r="D119" s="148"/>
      <c r="E119" s="149"/>
      <c r="F119" s="103">
        <f t="shared" si="40"/>
        <v>0</v>
      </c>
      <c r="G119" s="98">
        <f t="shared" si="41"/>
        <v>0</v>
      </c>
      <c r="H119" s="98">
        <f t="shared" si="42"/>
        <v>0</v>
      </c>
      <c r="I119" s="99">
        <f t="shared" si="43"/>
        <v>0</v>
      </c>
      <c r="J119" s="150"/>
      <c r="K119" s="150"/>
      <c r="L119" s="150"/>
      <c r="M119" s="150"/>
      <c r="N119" s="311"/>
      <c r="O119" s="171" t="str">
        <f t="shared" si="44"/>
        <v>x</v>
      </c>
      <c r="P119"/>
      <c r="Q119" s="84"/>
      <c r="R119" s="84"/>
      <c r="S119" s="84"/>
      <c r="T119" s="84"/>
    </row>
    <row r="120" spans="1:20" x14ac:dyDescent="0.25">
      <c r="A120" s="146"/>
      <c r="B120" s="146"/>
      <c r="C120" s="147"/>
      <c r="D120" s="148"/>
      <c r="E120" s="149"/>
      <c r="F120" s="103">
        <f t="shared" si="40"/>
        <v>0</v>
      </c>
      <c r="G120" s="98">
        <f t="shared" si="41"/>
        <v>0</v>
      </c>
      <c r="H120" s="98">
        <f t="shared" si="42"/>
        <v>0</v>
      </c>
      <c r="I120" s="99">
        <f t="shared" si="43"/>
        <v>0</v>
      </c>
      <c r="J120" s="150"/>
      <c r="K120" s="150"/>
      <c r="L120" s="150"/>
      <c r="M120" s="150"/>
      <c r="N120" s="311"/>
      <c r="O120" s="171" t="str">
        <f t="shared" si="44"/>
        <v>x</v>
      </c>
      <c r="P120"/>
      <c r="Q120" s="84"/>
      <c r="R120" s="84"/>
      <c r="S120" s="84"/>
      <c r="T120" s="84"/>
    </row>
    <row r="121" spans="1:20" x14ac:dyDescent="0.25">
      <c r="A121" s="464" t="s">
        <v>723</v>
      </c>
      <c r="B121" s="464"/>
      <c r="C121" s="464"/>
      <c r="D121" s="464"/>
      <c r="E121" s="100">
        <f>SUM(E108:E120)</f>
        <v>6</v>
      </c>
      <c r="F121" s="101">
        <f>SUM(F108:F120)</f>
        <v>10080</v>
      </c>
      <c r="G121" s="101">
        <f>SUM(G108:G120)</f>
        <v>6</v>
      </c>
      <c r="H121" s="101">
        <f>SUM(H108:H120)</f>
        <v>213270</v>
      </c>
      <c r="I121" s="102">
        <f>SUM(I108:I120)</f>
        <v>1.1796</v>
      </c>
      <c r="J121" s="88"/>
      <c r="K121" s="88"/>
      <c r="L121" s="88"/>
      <c r="M121" s="88"/>
      <c r="N121" s="88"/>
      <c r="O121" s="171" t="str">
        <f t="shared" si="44"/>
        <v>-</v>
      </c>
      <c r="P121"/>
      <c r="Q121" s="84"/>
      <c r="R121" s="84"/>
      <c r="S121" s="84"/>
      <c r="T121" s="84"/>
    </row>
    <row r="122" spans="1:20" ht="15.75" thickBot="1" x14ac:dyDescent="0.3">
      <c r="A122" s="472" t="s">
        <v>724</v>
      </c>
      <c r="B122" s="472"/>
      <c r="C122" s="472"/>
      <c r="D122" s="472"/>
      <c r="E122" s="472"/>
      <c r="F122" s="472"/>
      <c r="G122" s="129">
        <f>IF($E$121&gt;0,ROUND(G121/$E$121,2),0)</f>
        <v>1</v>
      </c>
      <c r="H122" s="129">
        <f>IF($E$121&gt;0,ROUND(H121/$E$121,2),0)</f>
        <v>35545</v>
      </c>
      <c r="I122" s="200">
        <f>IF($E$121&gt;0,ROUND(I121/$E$121,4),0)</f>
        <v>0.1966</v>
      </c>
      <c r="J122" s="130"/>
      <c r="K122" s="130"/>
      <c r="L122" s="130"/>
      <c r="M122" s="130"/>
      <c r="N122" s="130"/>
      <c r="O122" s="171" t="str">
        <f>O121</f>
        <v>-</v>
      </c>
      <c r="P122"/>
      <c r="Q122" s="84"/>
      <c r="R122" s="84"/>
      <c r="S122" s="84"/>
      <c r="T122" s="84"/>
    </row>
    <row r="123" spans="1:20" s="144" customFormat="1" x14ac:dyDescent="0.25">
      <c r="A123" s="470" t="s">
        <v>730</v>
      </c>
      <c r="B123" s="470"/>
      <c r="C123" s="470"/>
      <c r="D123" s="470"/>
      <c r="E123" s="470"/>
      <c r="F123" s="470"/>
      <c r="G123" s="145"/>
      <c r="H123" s="471" t="s">
        <v>721</v>
      </c>
      <c r="I123" s="471"/>
      <c r="J123" s="471"/>
      <c r="K123" s="471"/>
      <c r="L123" s="471"/>
      <c r="M123" s="471"/>
      <c r="N123" s="310"/>
      <c r="O123" s="171" t="str">
        <f>O138</f>
        <v>x</v>
      </c>
      <c r="P123"/>
      <c r="Q123" s="84"/>
      <c r="R123" s="420"/>
      <c r="S123" s="420"/>
      <c r="T123" s="420"/>
    </row>
    <row r="124" spans="1:20" x14ac:dyDescent="0.25">
      <c r="A124" s="146"/>
      <c r="B124" s="146"/>
      <c r="C124" s="147"/>
      <c r="D124" s="148"/>
      <c r="E124" s="147"/>
      <c r="F124" s="103">
        <f>D124*E124</f>
        <v>0</v>
      </c>
      <c r="G124" s="98">
        <f>IF($G$123&gt;0,F124/$G$123,0)</f>
        <v>0</v>
      </c>
      <c r="H124" s="98">
        <f>C124*E124</f>
        <v>0</v>
      </c>
      <c r="I124" s="99">
        <f>SUM(J124:M124)*E124</f>
        <v>0</v>
      </c>
      <c r="J124" s="150"/>
      <c r="K124" s="150"/>
      <c r="L124" s="150"/>
      <c r="M124" s="150"/>
      <c r="N124" s="150"/>
      <c r="O124" s="171" t="str">
        <f>O131</f>
        <v>x</v>
      </c>
      <c r="P124"/>
      <c r="Q124" s="84"/>
      <c r="R124" s="84"/>
      <c r="S124" s="84"/>
      <c r="T124" s="84"/>
    </row>
    <row r="125" spans="1:20" x14ac:dyDescent="0.25">
      <c r="A125" s="146"/>
      <c r="B125" s="146"/>
      <c r="C125" s="147"/>
      <c r="D125" s="148"/>
      <c r="E125" s="147"/>
      <c r="F125" s="103">
        <f t="shared" ref="F125:F127" si="49">D125*E125</f>
        <v>0</v>
      </c>
      <c r="G125" s="98">
        <f t="shared" ref="G125:G127" si="50">IF($G$123&gt;0,F125/$G$123,0)</f>
        <v>0</v>
      </c>
      <c r="H125" s="98">
        <f t="shared" ref="H125:H127" si="51">C125*E125</f>
        <v>0</v>
      </c>
      <c r="I125" s="99">
        <f t="shared" ref="I125:I127" si="52">SUM(J125:M125)*E125</f>
        <v>0</v>
      </c>
      <c r="J125" s="150"/>
      <c r="K125" s="150"/>
      <c r="L125" s="150"/>
      <c r="M125" s="150"/>
      <c r="N125" s="385"/>
      <c r="O125" s="171"/>
      <c r="P125"/>
      <c r="Q125" s="84"/>
      <c r="R125" s="84"/>
      <c r="S125" s="84"/>
      <c r="T125" s="84"/>
    </row>
    <row r="126" spans="1:20" x14ac:dyDescent="0.25">
      <c r="A126" s="146"/>
      <c r="B126" s="146"/>
      <c r="C126" s="147"/>
      <c r="D126" s="148"/>
      <c r="E126" s="147"/>
      <c r="F126" s="103">
        <f t="shared" si="49"/>
        <v>0</v>
      </c>
      <c r="G126" s="98">
        <f t="shared" si="50"/>
        <v>0</v>
      </c>
      <c r="H126" s="98">
        <f t="shared" si="51"/>
        <v>0</v>
      </c>
      <c r="I126" s="99">
        <f t="shared" si="52"/>
        <v>0</v>
      </c>
      <c r="J126" s="150"/>
      <c r="K126" s="150"/>
      <c r="L126" s="150"/>
      <c r="M126" s="150"/>
      <c r="N126" s="385"/>
      <c r="O126" s="171"/>
      <c r="P126"/>
      <c r="Q126" s="84"/>
      <c r="R126" s="84"/>
      <c r="S126" s="84"/>
      <c r="T126" s="84"/>
    </row>
    <row r="127" spans="1:20" x14ac:dyDescent="0.25">
      <c r="A127" s="146"/>
      <c r="B127" s="146"/>
      <c r="C127" s="147"/>
      <c r="D127" s="148"/>
      <c r="E127" s="147"/>
      <c r="F127" s="103">
        <f t="shared" si="49"/>
        <v>0</v>
      </c>
      <c r="G127" s="98">
        <f t="shared" si="50"/>
        <v>0</v>
      </c>
      <c r="H127" s="98">
        <f t="shared" si="51"/>
        <v>0</v>
      </c>
      <c r="I127" s="99">
        <f t="shared" si="52"/>
        <v>0</v>
      </c>
      <c r="J127" s="150"/>
      <c r="K127" s="150"/>
      <c r="L127" s="150"/>
      <c r="M127" s="150"/>
      <c r="N127" s="385"/>
      <c r="O127" s="171"/>
      <c r="P127"/>
      <c r="Q127" s="84"/>
      <c r="R127" s="84"/>
      <c r="S127" s="84"/>
      <c r="T127" s="84"/>
    </row>
    <row r="128" spans="1:20" x14ac:dyDescent="0.25">
      <c r="A128" s="146"/>
      <c r="B128" s="146"/>
      <c r="C128" s="147"/>
      <c r="D128" s="148"/>
      <c r="E128" s="147"/>
      <c r="F128" s="103">
        <f>D128*E128</f>
        <v>0</v>
      </c>
      <c r="G128" s="98">
        <f>IF($G$123&gt;0,F128/$G$123,0)</f>
        <v>0</v>
      </c>
      <c r="H128" s="98">
        <f>C128*E128</f>
        <v>0</v>
      </c>
      <c r="I128" s="99">
        <f>SUM(J128:M128)*E128</f>
        <v>0</v>
      </c>
      <c r="J128" s="150"/>
      <c r="K128" s="150"/>
      <c r="L128" s="150"/>
      <c r="M128" s="150"/>
      <c r="N128" s="311"/>
      <c r="O128" s="171" t="str">
        <f>IF(H128&gt;0,"-","x")</f>
        <v>x</v>
      </c>
      <c r="P128"/>
      <c r="Q128" s="84"/>
      <c r="R128" s="84"/>
      <c r="S128" s="84"/>
      <c r="T128" s="84"/>
    </row>
    <row r="129" spans="1:20" x14ac:dyDescent="0.25">
      <c r="A129" s="146"/>
      <c r="B129" s="146"/>
      <c r="C129" s="147"/>
      <c r="D129" s="148"/>
      <c r="E129" s="149"/>
      <c r="F129" s="103">
        <f>D129*E129</f>
        <v>0</v>
      </c>
      <c r="G129" s="98">
        <f>IF($G$123&gt;0,F129/$G$123,0)</f>
        <v>0</v>
      </c>
      <c r="H129" s="98">
        <f>C129*E129</f>
        <v>0</v>
      </c>
      <c r="I129" s="99">
        <f>SUM(J129:M129)*E129</f>
        <v>0</v>
      </c>
      <c r="J129" s="150"/>
      <c r="K129" s="150"/>
      <c r="L129" s="150"/>
      <c r="M129" s="150"/>
      <c r="N129" s="311"/>
      <c r="O129" s="171" t="str">
        <f>IF(H129&gt;0,"-","x")</f>
        <v>x</v>
      </c>
      <c r="P129"/>
      <c r="Q129" s="84"/>
      <c r="R129" s="84"/>
      <c r="S129" s="84"/>
      <c r="T129" s="84"/>
    </row>
    <row r="130" spans="1:20" x14ac:dyDescent="0.25">
      <c r="A130" s="146"/>
      <c r="B130" s="146"/>
      <c r="C130" s="147"/>
      <c r="D130" s="148"/>
      <c r="E130" s="149"/>
      <c r="F130" s="103">
        <f>D130*E130</f>
        <v>0</v>
      </c>
      <c r="G130" s="98">
        <f>IF($G$123&gt;0,F130/$G$123,0)</f>
        <v>0</v>
      </c>
      <c r="H130" s="98">
        <f>C130*E130</f>
        <v>0</v>
      </c>
      <c r="I130" s="99">
        <f>SUM(J130:M130)*E130</f>
        <v>0</v>
      </c>
      <c r="J130" s="150"/>
      <c r="K130" s="150"/>
      <c r="L130" s="150"/>
      <c r="M130" s="150"/>
      <c r="N130" s="311"/>
      <c r="O130" s="171" t="str">
        <f>IF(H130&gt;0,"-","x")</f>
        <v>x</v>
      </c>
      <c r="P130"/>
      <c r="Q130" s="84"/>
      <c r="R130" s="84"/>
      <c r="S130" s="84"/>
      <c r="T130" s="84"/>
    </row>
    <row r="131" spans="1:20" x14ac:dyDescent="0.25">
      <c r="A131" s="464" t="s">
        <v>723</v>
      </c>
      <c r="B131" s="464"/>
      <c r="C131" s="464"/>
      <c r="D131" s="464"/>
      <c r="E131" s="100">
        <f>SUM(E124:E130)</f>
        <v>0</v>
      </c>
      <c r="F131" s="101">
        <f>SUM(F124:F130)</f>
        <v>0</v>
      </c>
      <c r="G131" s="101">
        <f>SUM(G124:G130)</f>
        <v>0</v>
      </c>
      <c r="H131" s="101">
        <f>SUM(H124:H130)</f>
        <v>0</v>
      </c>
      <c r="I131" s="102">
        <f>SUM(I124:I130)</f>
        <v>0</v>
      </c>
      <c r="J131" s="88"/>
      <c r="K131" s="88"/>
      <c r="L131" s="88"/>
      <c r="M131" s="88"/>
      <c r="N131" s="88"/>
      <c r="O131" s="171" t="str">
        <f>IF(H131&gt;0,"-","x")</f>
        <v>x</v>
      </c>
      <c r="P131"/>
      <c r="Q131" s="84"/>
      <c r="R131" s="84"/>
      <c r="S131" s="84"/>
      <c r="T131" s="84"/>
    </row>
    <row r="132" spans="1:20" ht="15.75" thickBot="1" x14ac:dyDescent="0.3">
      <c r="A132" s="472" t="s">
        <v>724</v>
      </c>
      <c r="B132" s="472"/>
      <c r="C132" s="472"/>
      <c r="D132" s="472"/>
      <c r="E132" s="472"/>
      <c r="F132" s="472"/>
      <c r="G132" s="129">
        <f>IF($E$131&gt;0,ROUND(G131/$E$131,2),0)</f>
        <v>0</v>
      </c>
      <c r="H132" s="129">
        <f>IF($E$131&gt;0,ROUND(H131/$E$131,2),0)</f>
        <v>0</v>
      </c>
      <c r="I132" s="200">
        <f>IF($E$131&gt;0,ROUND(I131/$E$131,4),0)</f>
        <v>0</v>
      </c>
      <c r="J132" s="130"/>
      <c r="K132" s="130"/>
      <c r="L132" s="130"/>
      <c r="M132" s="130"/>
      <c r="N132" s="130"/>
      <c r="O132" s="171" t="str">
        <f>O131</f>
        <v>x</v>
      </c>
      <c r="P132"/>
      <c r="Q132" s="84"/>
      <c r="R132" s="84"/>
      <c r="S132" s="84"/>
      <c r="T132" s="84"/>
    </row>
    <row r="133" spans="1:20" s="144" customFormat="1" x14ac:dyDescent="0.25">
      <c r="A133" s="470" t="s">
        <v>731</v>
      </c>
      <c r="B133" s="470"/>
      <c r="C133" s="470"/>
      <c r="D133" s="470"/>
      <c r="E133" s="470"/>
      <c r="F133" s="470"/>
      <c r="G133" s="145"/>
      <c r="H133" s="471" t="s">
        <v>721</v>
      </c>
      <c r="I133" s="471"/>
      <c r="J133" s="471"/>
      <c r="K133" s="471"/>
      <c r="L133" s="471"/>
      <c r="M133" s="471"/>
      <c r="N133" s="310"/>
      <c r="O133" s="171" t="str">
        <f>O138</f>
        <v>x</v>
      </c>
      <c r="P133" s="420"/>
      <c r="Q133" s="84"/>
      <c r="R133" s="420"/>
      <c r="S133" s="420"/>
      <c r="T133" s="420"/>
    </row>
    <row r="134" spans="1:20" x14ac:dyDescent="0.25">
      <c r="A134" s="146"/>
      <c r="B134" s="146"/>
      <c r="C134" s="147"/>
      <c r="D134" s="148"/>
      <c r="E134" s="147"/>
      <c r="F134" s="103">
        <f>D134*E134</f>
        <v>0</v>
      </c>
      <c r="G134" s="98">
        <f>IF($G$133&gt;0,F134/$G$133,0)</f>
        <v>0</v>
      </c>
      <c r="H134" s="98">
        <f>C134*E134</f>
        <v>0</v>
      </c>
      <c r="I134" s="99">
        <f>SUM(J134:M134)*E134</f>
        <v>0</v>
      </c>
      <c r="J134" s="150"/>
      <c r="K134" s="150"/>
      <c r="L134" s="150"/>
      <c r="M134" s="150"/>
      <c r="N134" s="150"/>
      <c r="O134" s="171" t="str">
        <f>IF(H134&gt;0,"-","x")</f>
        <v>x</v>
      </c>
      <c r="P134" s="84"/>
      <c r="Q134" s="84"/>
      <c r="R134" s="84"/>
      <c r="S134" s="84"/>
      <c r="T134" s="84"/>
    </row>
    <row r="135" spans="1:20" x14ac:dyDescent="0.25">
      <c r="A135" s="146"/>
      <c r="B135" s="146"/>
      <c r="C135" s="147"/>
      <c r="D135" s="148"/>
      <c r="E135" s="147"/>
      <c r="F135" s="103">
        <f>D135*E135</f>
        <v>0</v>
      </c>
      <c r="G135" s="98">
        <f>IF($G$133&gt;0,F135/$G$133,0)</f>
        <v>0</v>
      </c>
      <c r="H135" s="98">
        <f>C135*E135</f>
        <v>0</v>
      </c>
      <c r="I135" s="99">
        <f>SUM(J135:M135)*E135</f>
        <v>0</v>
      </c>
      <c r="J135" s="150"/>
      <c r="K135" s="150"/>
      <c r="L135" s="150"/>
      <c r="M135" s="150"/>
      <c r="N135" s="311"/>
      <c r="O135" s="171" t="str">
        <f>IF(H135&gt;0,"-","x")</f>
        <v>x</v>
      </c>
      <c r="P135" s="84"/>
      <c r="Q135" s="84"/>
      <c r="R135" s="84"/>
      <c r="S135" s="84"/>
      <c r="T135" s="84"/>
    </row>
    <row r="136" spans="1:20" x14ac:dyDescent="0.25">
      <c r="A136" s="146"/>
      <c r="B136" s="146"/>
      <c r="C136" s="147"/>
      <c r="D136" s="148"/>
      <c r="E136" s="149"/>
      <c r="F136" s="103">
        <f>D136*E136</f>
        <v>0</v>
      </c>
      <c r="G136" s="98">
        <f>IF($G$133&gt;0,F136/$G$133,0)</f>
        <v>0</v>
      </c>
      <c r="H136" s="98">
        <f>C136*E136</f>
        <v>0</v>
      </c>
      <c r="I136" s="99">
        <f>SUM(J136:M136)*E136</f>
        <v>0</v>
      </c>
      <c r="J136" s="150"/>
      <c r="K136" s="150"/>
      <c r="L136" s="150"/>
      <c r="M136" s="150"/>
      <c r="N136" s="311"/>
      <c r="O136" s="171" t="str">
        <f>IF(H136&gt;0,"-","x")</f>
        <v>x</v>
      </c>
      <c r="P136" s="84"/>
      <c r="Q136" s="84"/>
      <c r="R136" s="84"/>
      <c r="S136" s="84"/>
      <c r="T136" s="84"/>
    </row>
    <row r="137" spans="1:20" x14ac:dyDescent="0.25">
      <c r="A137" s="146"/>
      <c r="B137" s="146"/>
      <c r="C137" s="147"/>
      <c r="D137" s="148"/>
      <c r="E137" s="149"/>
      <c r="F137" s="103">
        <f>D137*E137</f>
        <v>0</v>
      </c>
      <c r="G137" s="98">
        <f>IF($G$133&gt;0,F137/$G$133,0)</f>
        <v>0</v>
      </c>
      <c r="H137" s="98">
        <f>C137*E137</f>
        <v>0</v>
      </c>
      <c r="I137" s="99">
        <f>SUM(J137:M137)*E137</f>
        <v>0</v>
      </c>
      <c r="J137" s="150"/>
      <c r="K137" s="150"/>
      <c r="L137" s="150"/>
      <c r="M137" s="150"/>
      <c r="N137" s="311"/>
      <c r="O137" s="171" t="str">
        <f>IF(H137&gt;0,"-","x")</f>
        <v>x</v>
      </c>
      <c r="P137" s="84"/>
      <c r="Q137" s="84"/>
      <c r="R137" s="84"/>
      <c r="S137" s="84"/>
      <c r="T137" s="84"/>
    </row>
    <row r="138" spans="1:20" x14ac:dyDescent="0.25">
      <c r="A138" s="464" t="s">
        <v>723</v>
      </c>
      <c r="B138" s="464"/>
      <c r="C138" s="464"/>
      <c r="D138" s="464"/>
      <c r="E138" s="100">
        <f>SUM(E134:E137)</f>
        <v>0</v>
      </c>
      <c r="F138" s="101">
        <f>SUM(F134:F137)</f>
        <v>0</v>
      </c>
      <c r="G138" s="101">
        <f>SUM(G134:G137)</f>
        <v>0</v>
      </c>
      <c r="H138" s="101">
        <f>SUM(H134:H137)</f>
        <v>0</v>
      </c>
      <c r="I138" s="102">
        <f>SUM(I134:I137)</f>
        <v>0</v>
      </c>
      <c r="J138" s="88"/>
      <c r="K138" s="88"/>
      <c r="L138" s="88"/>
      <c r="M138" s="88"/>
      <c r="N138" s="88"/>
      <c r="O138" s="171" t="str">
        <f>IF(H138&gt;0,"-","x")</f>
        <v>x</v>
      </c>
      <c r="P138" s="84"/>
      <c r="Q138" s="84"/>
      <c r="R138" s="84"/>
      <c r="S138" s="84"/>
      <c r="T138" s="84"/>
    </row>
    <row r="139" spans="1:20" ht="15.75" thickBot="1" x14ac:dyDescent="0.3">
      <c r="A139" s="472" t="s">
        <v>724</v>
      </c>
      <c r="B139" s="472"/>
      <c r="C139" s="472"/>
      <c r="D139" s="472"/>
      <c r="E139" s="472"/>
      <c r="F139" s="472"/>
      <c r="G139" s="129">
        <f>IF($E$138&gt;0,ROUND(G138/$E$138,2),0)</f>
        <v>0</v>
      </c>
      <c r="H139" s="129">
        <f>IF($E$138&gt;0,ROUND(H138/$E$138,2),0)</f>
        <v>0</v>
      </c>
      <c r="I139" s="200">
        <f>IF($E$138&gt;0,ROUND(I138/$E$138,4),0)</f>
        <v>0</v>
      </c>
      <c r="J139" s="130"/>
      <c r="K139" s="130"/>
      <c r="L139" s="130"/>
      <c r="M139" s="130"/>
      <c r="N139" s="130"/>
      <c r="O139" s="171" t="str">
        <f>O138</f>
        <v>x</v>
      </c>
      <c r="P139" s="84"/>
      <c r="Q139" s="84"/>
      <c r="R139" s="84"/>
      <c r="S139" s="84"/>
      <c r="T139" s="84"/>
    </row>
    <row r="140" spans="1:20" s="144" customFormat="1" x14ac:dyDescent="0.25">
      <c r="A140" s="470" t="s">
        <v>732</v>
      </c>
      <c r="B140" s="470"/>
      <c r="C140" s="470"/>
      <c r="D140" s="470"/>
      <c r="E140" s="470"/>
      <c r="F140" s="470"/>
      <c r="G140" s="145"/>
      <c r="H140" s="471" t="s">
        <v>721</v>
      </c>
      <c r="I140" s="471"/>
      <c r="J140" s="471"/>
      <c r="K140" s="471"/>
      <c r="L140" s="471"/>
      <c r="M140" s="471"/>
      <c r="N140" s="310"/>
      <c r="O140" s="171" t="str">
        <f>O148</f>
        <v>x</v>
      </c>
      <c r="P140" s="420"/>
      <c r="Q140" s="84"/>
      <c r="R140" s="420"/>
      <c r="S140" s="420"/>
      <c r="T140" s="420"/>
    </row>
    <row r="141" spans="1:20" x14ac:dyDescent="0.25">
      <c r="A141" s="146"/>
      <c r="B141" s="146"/>
      <c r="C141" s="147"/>
      <c r="D141" s="148"/>
      <c r="E141" s="147"/>
      <c r="F141" s="103">
        <f>D141*E141</f>
        <v>0</v>
      </c>
      <c r="G141" s="98">
        <f>IF($G$140&gt;0,F141/$G$140,)</f>
        <v>0</v>
      </c>
      <c r="H141" s="98">
        <f>C141*E141*D141</f>
        <v>0</v>
      </c>
      <c r="I141" s="99">
        <f>SUM(J141:M141)*E141</f>
        <v>0</v>
      </c>
      <c r="J141" s="150"/>
      <c r="K141" s="150"/>
      <c r="L141" s="150"/>
      <c r="M141" s="150"/>
      <c r="N141" s="150"/>
      <c r="O141" s="171" t="str">
        <f>IF(H141&gt;0,"-","x")</f>
        <v>x</v>
      </c>
      <c r="P141" s="84"/>
      <c r="Q141" s="84"/>
      <c r="R141" s="84"/>
      <c r="S141" s="84"/>
      <c r="T141" s="84"/>
    </row>
    <row r="142" spans="1:20" x14ac:dyDescent="0.25">
      <c r="A142" s="146"/>
      <c r="B142" s="146"/>
      <c r="C142" s="147"/>
      <c r="D142" s="148"/>
      <c r="E142" s="147"/>
      <c r="F142" s="103">
        <f>D142*E142</f>
        <v>0</v>
      </c>
      <c r="G142" s="98">
        <f>IF($G$140&gt;0,F142/$G$140,)</f>
        <v>0</v>
      </c>
      <c r="H142" s="98">
        <f>C142*E142*D142</f>
        <v>0</v>
      </c>
      <c r="I142" s="99">
        <f>SUM(J142:M142)*E142</f>
        <v>0</v>
      </c>
      <c r="J142" s="150"/>
      <c r="K142" s="150"/>
      <c r="L142" s="150"/>
      <c r="M142" s="150"/>
      <c r="N142" s="311"/>
      <c r="O142" s="171" t="str">
        <f>IF(H142&gt;0,"-","x")</f>
        <v>x</v>
      </c>
      <c r="P142" s="84"/>
      <c r="Q142" s="84"/>
      <c r="R142" s="84"/>
      <c r="S142" s="84"/>
      <c r="T142" s="84"/>
    </row>
    <row r="143" spans="1:20" x14ac:dyDescent="0.25">
      <c r="A143" s="146"/>
      <c r="B143" s="146"/>
      <c r="C143" s="147"/>
      <c r="D143" s="148"/>
      <c r="E143" s="147"/>
      <c r="F143" s="103">
        <f t="shared" ref="F143:F145" si="53">D143*E143</f>
        <v>0</v>
      </c>
      <c r="G143" s="98">
        <f t="shared" ref="G143:G145" si="54">IF($G$140&gt;0,F143/$G$140,)</f>
        <v>0</v>
      </c>
      <c r="H143" s="98">
        <f t="shared" ref="H143:H145" si="55">C143*E143*D143</f>
        <v>0</v>
      </c>
      <c r="I143" s="99">
        <f t="shared" ref="I143:I145" si="56">SUM(J143:M143)*E143</f>
        <v>0</v>
      </c>
      <c r="J143" s="150"/>
      <c r="K143" s="150"/>
      <c r="L143" s="150"/>
      <c r="M143" s="150"/>
      <c r="N143" s="311"/>
      <c r="O143" s="171"/>
      <c r="P143" s="84"/>
      <c r="Q143" s="84"/>
      <c r="R143" s="84"/>
      <c r="S143" s="84"/>
      <c r="T143" s="84"/>
    </row>
    <row r="144" spans="1:20" x14ac:dyDescent="0.25">
      <c r="A144" s="146"/>
      <c r="B144" s="146"/>
      <c r="C144" s="147"/>
      <c r="D144" s="148"/>
      <c r="E144" s="147"/>
      <c r="F144" s="103">
        <f t="shared" si="53"/>
        <v>0</v>
      </c>
      <c r="G144" s="98">
        <f t="shared" si="54"/>
        <v>0</v>
      </c>
      <c r="H144" s="98">
        <f t="shared" si="55"/>
        <v>0</v>
      </c>
      <c r="I144" s="99">
        <f t="shared" si="56"/>
        <v>0</v>
      </c>
      <c r="J144" s="150"/>
      <c r="K144" s="150"/>
      <c r="L144" s="150"/>
      <c r="M144" s="150"/>
      <c r="N144" s="311"/>
      <c r="O144" s="171"/>
      <c r="P144" s="84"/>
      <c r="Q144" s="84"/>
      <c r="R144" s="84"/>
      <c r="S144" s="84"/>
      <c r="T144" s="84"/>
    </row>
    <row r="145" spans="1:20" x14ac:dyDescent="0.25">
      <c r="A145" s="146"/>
      <c r="B145" s="146"/>
      <c r="C145" s="147"/>
      <c r="D145" s="148"/>
      <c r="E145" s="147"/>
      <c r="F145" s="103">
        <f t="shared" si="53"/>
        <v>0</v>
      </c>
      <c r="G145" s="98">
        <f t="shared" si="54"/>
        <v>0</v>
      </c>
      <c r="H145" s="98">
        <f t="shared" si="55"/>
        <v>0</v>
      </c>
      <c r="I145" s="99">
        <f t="shared" si="56"/>
        <v>0</v>
      </c>
      <c r="J145" s="150"/>
      <c r="K145" s="150"/>
      <c r="L145" s="150"/>
      <c r="M145" s="150"/>
      <c r="N145" s="311"/>
      <c r="O145" s="171"/>
      <c r="P145" s="84"/>
      <c r="Q145" s="84"/>
      <c r="R145" s="84"/>
      <c r="S145" s="84"/>
      <c r="T145" s="84"/>
    </row>
    <row r="146" spans="1:20" x14ac:dyDescent="0.25">
      <c r="A146" s="146"/>
      <c r="B146" s="146"/>
      <c r="C146" s="147"/>
      <c r="D146" s="148"/>
      <c r="E146" s="147"/>
      <c r="F146" s="103">
        <f>D146*E146</f>
        <v>0</v>
      </c>
      <c r="G146" s="98">
        <f>IF($G$140&gt;0,F146/$G$140,)</f>
        <v>0</v>
      </c>
      <c r="H146" s="98">
        <f>C146*E146*D146</f>
        <v>0</v>
      </c>
      <c r="I146" s="99">
        <f>SUM(J146:M146)*E146</f>
        <v>0</v>
      </c>
      <c r="J146" s="150"/>
      <c r="K146" s="150"/>
      <c r="L146" s="150"/>
      <c r="M146" s="150"/>
      <c r="N146" s="311"/>
      <c r="O146" s="171" t="str">
        <f>IF(H146&gt;0,"-","x")</f>
        <v>x</v>
      </c>
      <c r="P146" s="84"/>
      <c r="Q146" s="84"/>
      <c r="R146" s="84"/>
      <c r="S146" s="84"/>
      <c r="T146" s="84"/>
    </row>
    <row r="147" spans="1:20" x14ac:dyDescent="0.25">
      <c r="A147" s="146"/>
      <c r="B147" s="146"/>
      <c r="C147" s="147"/>
      <c r="D147" s="148"/>
      <c r="E147" s="147"/>
      <c r="F147" s="103">
        <f>D147*E147</f>
        <v>0</v>
      </c>
      <c r="G147" s="98">
        <f>IF($G$140&gt;0,F147/$G$140,)</f>
        <v>0</v>
      </c>
      <c r="H147" s="98">
        <f>C147*E147*D147</f>
        <v>0</v>
      </c>
      <c r="I147" s="99">
        <f>SUM(J147:M147)*E147</f>
        <v>0</v>
      </c>
      <c r="J147" s="150"/>
      <c r="K147" s="150"/>
      <c r="L147" s="150"/>
      <c r="M147" s="150"/>
      <c r="N147" s="311"/>
      <c r="O147" s="171" t="str">
        <f>IF(H147&gt;0,"-","x")</f>
        <v>x</v>
      </c>
      <c r="P147" s="84"/>
      <c r="Q147" s="84"/>
      <c r="R147" s="84"/>
      <c r="S147" s="84"/>
      <c r="T147" s="84"/>
    </row>
    <row r="148" spans="1:20" x14ac:dyDescent="0.25">
      <c r="A148" s="464" t="s">
        <v>723</v>
      </c>
      <c r="B148" s="464"/>
      <c r="C148" s="464"/>
      <c r="D148" s="464"/>
      <c r="E148" s="100">
        <f>SUM(E141:E147)</f>
        <v>0</v>
      </c>
      <c r="F148" s="101">
        <f>SUM(F141:F147)</f>
        <v>0</v>
      </c>
      <c r="G148" s="101">
        <f>SUM(G141:G147)</f>
        <v>0</v>
      </c>
      <c r="H148" s="101">
        <f>SUM(H141:H147)</f>
        <v>0</v>
      </c>
      <c r="I148" s="102">
        <f>SUM(I141:I147)</f>
        <v>0</v>
      </c>
      <c r="J148" s="88"/>
      <c r="K148" s="88"/>
      <c r="L148" s="88"/>
      <c r="M148" s="88"/>
      <c r="N148" s="88"/>
      <c r="O148" s="171" t="str">
        <f>IF(H148&gt;0,"-","x")</f>
        <v>x</v>
      </c>
      <c r="P148" s="84"/>
      <c r="Q148" s="84"/>
      <c r="R148" s="84"/>
      <c r="S148" s="84"/>
      <c r="T148" s="84"/>
    </row>
    <row r="149" spans="1:20" ht="15.75" thickBot="1" x14ac:dyDescent="0.3">
      <c r="A149" s="467" t="s">
        <v>724</v>
      </c>
      <c r="B149" s="468"/>
      <c r="C149" s="468"/>
      <c r="D149" s="468"/>
      <c r="E149" s="469"/>
      <c r="F149" s="129">
        <f>IF(E148&gt;0,ROUND(F148/E148,2),0)</f>
        <v>0</v>
      </c>
      <c r="G149" s="129">
        <f>IF(E148&gt;0,ROUND(G148/E148,2),0)</f>
        <v>0</v>
      </c>
      <c r="H149" s="136">
        <f>IF(E148&gt;0,ROUND(H148/E148,2),0)</f>
        <v>0</v>
      </c>
      <c r="I149" s="200">
        <f>IF(E148&gt;0,ROUND(I148/E148,4),0)</f>
        <v>0</v>
      </c>
      <c r="J149" s="130"/>
      <c r="K149" s="130"/>
      <c r="L149" s="130"/>
      <c r="M149" s="130"/>
      <c r="N149" s="130"/>
      <c r="O149" s="171" t="str">
        <f>O148</f>
        <v>x</v>
      </c>
      <c r="P149" s="84"/>
      <c r="Q149" s="84"/>
      <c r="R149" s="84"/>
      <c r="S149" s="84"/>
      <c r="T149" s="84"/>
    </row>
    <row r="150" spans="1:20" s="144" customFormat="1" x14ac:dyDescent="0.25">
      <c r="A150" s="465" t="s">
        <v>733</v>
      </c>
      <c r="B150" s="465"/>
      <c r="C150" s="465"/>
      <c r="D150" s="465"/>
      <c r="E150" s="465"/>
      <c r="F150" s="465"/>
      <c r="G150" s="145"/>
      <c r="H150" s="466" t="s">
        <v>721</v>
      </c>
      <c r="I150" s="466"/>
      <c r="J150" s="466"/>
      <c r="K150" s="466"/>
      <c r="L150" s="466"/>
      <c r="M150" s="466"/>
      <c r="N150" s="310"/>
      <c r="O150" s="171" t="str">
        <f>O155</f>
        <v>x</v>
      </c>
      <c r="P150" s="420"/>
      <c r="Q150" s="84"/>
      <c r="R150" s="420"/>
      <c r="S150" s="420"/>
      <c r="T150" s="420"/>
    </row>
    <row r="151" spans="1:20" x14ac:dyDescent="0.25">
      <c r="A151" s="146"/>
      <c r="B151" s="146"/>
      <c r="C151" s="147"/>
      <c r="D151" s="148"/>
      <c r="E151" s="147"/>
      <c r="F151" s="103">
        <f>D151*E151</f>
        <v>0</v>
      </c>
      <c r="G151" s="98">
        <f>IF($G$150&gt;0,F151/$G$150,0)</f>
        <v>0</v>
      </c>
      <c r="H151" s="98">
        <f>C151*E151*D151</f>
        <v>0</v>
      </c>
      <c r="I151" s="99">
        <f>SUM(J151:M151)*E151</f>
        <v>0</v>
      </c>
      <c r="J151" s="150"/>
      <c r="K151" s="150"/>
      <c r="L151" s="150"/>
      <c r="M151" s="150"/>
      <c r="N151" s="150"/>
      <c r="O151" s="171" t="str">
        <f>IF(H151&gt;0,"-","x")</f>
        <v>x</v>
      </c>
      <c r="P151" s="84"/>
      <c r="Q151" s="84"/>
      <c r="R151" s="84"/>
      <c r="S151" s="84"/>
      <c r="T151" s="84"/>
    </row>
    <row r="152" spans="1:20" x14ac:dyDescent="0.25">
      <c r="A152" s="146"/>
      <c r="B152" s="146"/>
      <c r="C152" s="147"/>
      <c r="D152" s="148"/>
      <c r="E152" s="147"/>
      <c r="F152" s="103">
        <f>D152*E152</f>
        <v>0</v>
      </c>
      <c r="G152" s="98">
        <f>IF($G$150&gt;0,F152/$G$150,0)</f>
        <v>0</v>
      </c>
      <c r="H152" s="98">
        <f>C152*E152*D152</f>
        <v>0</v>
      </c>
      <c r="I152" s="99">
        <f>SUM(J152:M152)*E152</f>
        <v>0</v>
      </c>
      <c r="J152" s="150"/>
      <c r="K152" s="150"/>
      <c r="L152" s="150"/>
      <c r="M152" s="150"/>
      <c r="N152" s="311"/>
      <c r="O152" s="171" t="str">
        <f>IF(H152&gt;0,"-","x")</f>
        <v>x</v>
      </c>
      <c r="P152" s="84"/>
      <c r="Q152" s="84"/>
      <c r="R152" s="84"/>
      <c r="S152" s="84"/>
      <c r="T152" s="84"/>
    </row>
    <row r="153" spans="1:20" x14ac:dyDescent="0.25">
      <c r="A153" s="146"/>
      <c r="B153" s="146"/>
      <c r="C153" s="147"/>
      <c r="D153" s="148"/>
      <c r="E153" s="147"/>
      <c r="F153" s="103">
        <f>D153*E153</f>
        <v>0</v>
      </c>
      <c r="G153" s="98">
        <f>IF($G$150&gt;0,F153/$G$150,0)</f>
        <v>0</v>
      </c>
      <c r="H153" s="98">
        <f>C153*E153*D153</f>
        <v>0</v>
      </c>
      <c r="I153" s="99">
        <f>SUM(J153:M153)*E153</f>
        <v>0</v>
      </c>
      <c r="J153" s="150"/>
      <c r="K153" s="150"/>
      <c r="L153" s="150"/>
      <c r="M153" s="150"/>
      <c r="N153" s="311"/>
      <c r="O153" s="171" t="str">
        <f>IF(H153&gt;0,"-","x")</f>
        <v>x</v>
      </c>
      <c r="P153" s="84"/>
      <c r="Q153" s="84"/>
      <c r="R153" s="84"/>
      <c r="S153" s="84"/>
      <c r="T153" s="84"/>
    </row>
    <row r="154" spans="1:20" x14ac:dyDescent="0.25">
      <c r="A154" s="146"/>
      <c r="B154" s="146"/>
      <c r="C154" s="147"/>
      <c r="D154" s="148"/>
      <c r="E154" s="147"/>
      <c r="F154" s="103">
        <f>D154*E154</f>
        <v>0</v>
      </c>
      <c r="G154" s="98">
        <f>IF($G$150&gt;0,F154/$G$150,0)</f>
        <v>0</v>
      </c>
      <c r="H154" s="98">
        <f>C154*E154*D154</f>
        <v>0</v>
      </c>
      <c r="I154" s="99">
        <f>SUM(J154:M154)*E154</f>
        <v>0</v>
      </c>
      <c r="J154" s="150"/>
      <c r="K154" s="150"/>
      <c r="L154" s="150"/>
      <c r="M154" s="150"/>
      <c r="N154" s="311"/>
      <c r="O154" s="171" t="str">
        <f>IF(H154&gt;0,"-","x")</f>
        <v>x</v>
      </c>
      <c r="P154" s="84"/>
      <c r="Q154" s="84"/>
      <c r="R154" s="84"/>
      <c r="S154" s="84"/>
      <c r="T154" s="84"/>
    </row>
    <row r="155" spans="1:20" x14ac:dyDescent="0.25">
      <c r="A155" s="464" t="s">
        <v>723</v>
      </c>
      <c r="B155" s="464"/>
      <c r="C155" s="464"/>
      <c r="D155" s="464"/>
      <c r="E155" s="100">
        <f>SUM(E151:E154)</f>
        <v>0</v>
      </c>
      <c r="F155" s="101">
        <f>SUM(F151:F154)</f>
        <v>0</v>
      </c>
      <c r="G155" s="101">
        <f>SUM(G151:G154)</f>
        <v>0</v>
      </c>
      <c r="H155" s="101">
        <f>SUM(H151:H154)</f>
        <v>0</v>
      </c>
      <c r="I155" s="102">
        <f>SUM(I151:I154)</f>
        <v>0</v>
      </c>
      <c r="J155" s="88"/>
      <c r="K155" s="88"/>
      <c r="L155" s="88"/>
      <c r="M155" s="88"/>
      <c r="N155" s="88"/>
      <c r="O155" s="171" t="str">
        <f>IF(H155&gt;0,"-","x")</f>
        <v>x</v>
      </c>
      <c r="P155" s="84"/>
      <c r="Q155" s="84"/>
      <c r="R155" s="84"/>
      <c r="S155" s="84"/>
      <c r="T155" s="84"/>
    </row>
    <row r="156" spans="1:20" ht="15.75" thickBot="1" x14ac:dyDescent="0.3">
      <c r="A156" s="467" t="s">
        <v>724</v>
      </c>
      <c r="B156" s="468"/>
      <c r="C156" s="468"/>
      <c r="D156" s="468"/>
      <c r="E156" s="469"/>
      <c r="F156" s="129">
        <f>IF(E155&gt;0,ROUND(F155/E155,2),0)</f>
        <v>0</v>
      </c>
      <c r="G156" s="129">
        <f>IF(E155&gt;0,ROUND(G155/E155,2),0)</f>
        <v>0</v>
      </c>
      <c r="H156" s="136">
        <f>IF(E155&gt;0,ROUND(H155/E155,2),0)</f>
        <v>0</v>
      </c>
      <c r="I156" s="200">
        <f>IF(E155&gt;0,ROUND(I155/E155,4),0)</f>
        <v>0</v>
      </c>
      <c r="J156" s="130"/>
      <c r="K156" s="130"/>
      <c r="L156" s="130"/>
      <c r="M156" s="130"/>
      <c r="N156" s="130"/>
      <c r="O156" s="171" t="str">
        <f>O155</f>
        <v>x</v>
      </c>
      <c r="P156" s="84"/>
      <c r="Q156" s="84"/>
      <c r="R156" s="84"/>
      <c r="S156" s="84"/>
      <c r="T156" s="84"/>
    </row>
    <row r="157" spans="1:20" s="144" customFormat="1" x14ac:dyDescent="0.25">
      <c r="A157" s="465" t="s">
        <v>734</v>
      </c>
      <c r="B157" s="465"/>
      <c r="C157" s="465"/>
      <c r="D157" s="465"/>
      <c r="E157" s="465"/>
      <c r="F157" s="465"/>
      <c r="G157" s="145"/>
      <c r="H157" s="466" t="s">
        <v>721</v>
      </c>
      <c r="I157" s="466"/>
      <c r="J157" s="466"/>
      <c r="K157" s="466"/>
      <c r="L157" s="466"/>
      <c r="M157" s="466"/>
      <c r="N157" s="310"/>
      <c r="O157" s="171" t="str">
        <f>O163</f>
        <v>x</v>
      </c>
      <c r="P157" s="420"/>
      <c r="Q157" s="84"/>
      <c r="R157" s="420"/>
      <c r="S157" s="420"/>
      <c r="T157" s="420"/>
    </row>
    <row r="158" spans="1:20" x14ac:dyDescent="0.25">
      <c r="A158" s="146"/>
      <c r="B158" s="146"/>
      <c r="C158" s="147"/>
      <c r="D158" s="148"/>
      <c r="E158" s="147"/>
      <c r="F158" s="103">
        <f>D158*E158</f>
        <v>0</v>
      </c>
      <c r="G158" s="98">
        <f>IF($G$157&gt;0,F158/$G$157,0)</f>
        <v>0</v>
      </c>
      <c r="H158" s="98">
        <f>C158*E158*D158</f>
        <v>0</v>
      </c>
      <c r="I158" s="99">
        <f>SUM(J158:M158)*E158</f>
        <v>0</v>
      </c>
      <c r="J158" s="150"/>
      <c r="K158" s="150"/>
      <c r="L158" s="150"/>
      <c r="M158" s="150"/>
      <c r="N158" s="150"/>
      <c r="O158" s="171" t="str">
        <f t="shared" ref="O158:O163" si="57">IF(H158&gt;0,"-","x")</f>
        <v>x</v>
      </c>
      <c r="P158" s="84"/>
      <c r="Q158" s="84"/>
      <c r="R158" s="84"/>
      <c r="S158" s="84"/>
      <c r="T158" s="84"/>
    </row>
    <row r="159" spans="1:20" x14ac:dyDescent="0.25">
      <c r="A159" s="146"/>
      <c r="B159" s="146"/>
      <c r="C159" s="147"/>
      <c r="D159" s="148"/>
      <c r="E159" s="147"/>
      <c r="F159" s="103">
        <f>D159*E159</f>
        <v>0</v>
      </c>
      <c r="G159" s="98">
        <f>IF($G$157&gt;0,F159/$G$157,0)</f>
        <v>0</v>
      </c>
      <c r="H159" s="98">
        <f>C159*E159*D159</f>
        <v>0</v>
      </c>
      <c r="I159" s="99">
        <f>SUM(J159:M159)*E159</f>
        <v>0</v>
      </c>
      <c r="J159" s="150"/>
      <c r="K159" s="150"/>
      <c r="L159" s="150"/>
      <c r="M159" s="150"/>
      <c r="N159" s="311"/>
      <c r="O159" s="171" t="str">
        <f t="shared" si="57"/>
        <v>x</v>
      </c>
      <c r="P159" s="84"/>
      <c r="Q159" s="84"/>
      <c r="R159" s="84"/>
      <c r="S159" s="84"/>
      <c r="T159" s="84"/>
    </row>
    <row r="160" spans="1:20" x14ac:dyDescent="0.25">
      <c r="A160" s="146"/>
      <c r="B160" s="146"/>
      <c r="C160" s="147"/>
      <c r="D160" s="148"/>
      <c r="E160" s="147"/>
      <c r="F160" s="103">
        <f>D160*E160</f>
        <v>0</v>
      </c>
      <c r="G160" s="98">
        <f>IF($G$157&gt;0,F160/$G$157,0)</f>
        <v>0</v>
      </c>
      <c r="H160" s="98">
        <f>C160*E160*D160</f>
        <v>0</v>
      </c>
      <c r="I160" s="99">
        <f>SUM(J160:M160)*E160</f>
        <v>0</v>
      </c>
      <c r="J160" s="150"/>
      <c r="K160" s="150"/>
      <c r="L160" s="150"/>
      <c r="M160" s="150"/>
      <c r="N160" s="311"/>
      <c r="O160" s="171" t="str">
        <f t="shared" si="57"/>
        <v>x</v>
      </c>
      <c r="P160" s="84"/>
      <c r="Q160" s="84"/>
      <c r="R160" s="84"/>
      <c r="S160" s="84"/>
      <c r="T160" s="84"/>
    </row>
    <row r="161" spans="1:20" x14ac:dyDescent="0.25">
      <c r="A161" s="146"/>
      <c r="B161" s="146"/>
      <c r="C161" s="147"/>
      <c r="D161" s="148"/>
      <c r="E161" s="147"/>
      <c r="F161" s="103">
        <f>D161*E161</f>
        <v>0</v>
      </c>
      <c r="G161" s="98">
        <f>IF($G$157&gt;0,F161/$G$157,0)</f>
        <v>0</v>
      </c>
      <c r="H161" s="98">
        <f>C161*E161*D161</f>
        <v>0</v>
      </c>
      <c r="I161" s="99">
        <f>SUM(J161:M161)*E161</f>
        <v>0</v>
      </c>
      <c r="J161" s="150"/>
      <c r="K161" s="150"/>
      <c r="L161" s="150"/>
      <c r="M161" s="150"/>
      <c r="N161" s="311"/>
      <c r="O161" s="171" t="str">
        <f t="shared" si="57"/>
        <v>x</v>
      </c>
      <c r="P161" s="84"/>
      <c r="Q161" s="84"/>
      <c r="R161" s="84"/>
      <c r="S161" s="84"/>
      <c r="T161" s="84"/>
    </row>
    <row r="162" spans="1:20" x14ac:dyDescent="0.25">
      <c r="A162" s="146"/>
      <c r="B162" s="146"/>
      <c r="C162" s="147"/>
      <c r="D162" s="148"/>
      <c r="E162" s="147"/>
      <c r="F162" s="103">
        <f>D162*E162</f>
        <v>0</v>
      </c>
      <c r="G162" s="98">
        <f>IF($G$157&gt;0,F162/$G$157,0)</f>
        <v>0</v>
      </c>
      <c r="H162" s="98">
        <f>C162*E162*D162</f>
        <v>0</v>
      </c>
      <c r="I162" s="99">
        <f>SUM(J162:M162)*E162</f>
        <v>0</v>
      </c>
      <c r="J162" s="150"/>
      <c r="K162" s="150"/>
      <c r="L162" s="150"/>
      <c r="M162" s="150"/>
      <c r="N162" s="311"/>
      <c r="O162" s="171" t="str">
        <f t="shared" si="57"/>
        <v>x</v>
      </c>
      <c r="P162" s="84"/>
      <c r="Q162" s="84"/>
      <c r="R162" s="84"/>
      <c r="S162" s="84"/>
      <c r="T162" s="84"/>
    </row>
    <row r="163" spans="1:20" x14ac:dyDescent="0.25">
      <c r="A163" s="464" t="s">
        <v>723</v>
      </c>
      <c r="B163" s="464"/>
      <c r="C163" s="464"/>
      <c r="D163" s="464"/>
      <c r="E163" s="100">
        <f>SUM(E158:E162)</f>
        <v>0</v>
      </c>
      <c r="F163" s="101">
        <f>SUM(F158:F162)</f>
        <v>0</v>
      </c>
      <c r="G163" s="101">
        <f>SUM(G158:G162)</f>
        <v>0</v>
      </c>
      <c r="H163" s="101">
        <f>SUM(H158:H162)</f>
        <v>0</v>
      </c>
      <c r="I163" s="102">
        <f>SUM(I158:I162)</f>
        <v>0</v>
      </c>
      <c r="J163" s="88"/>
      <c r="K163" s="88"/>
      <c r="L163" s="88"/>
      <c r="M163" s="88"/>
      <c r="N163" s="88"/>
      <c r="O163" s="171" t="str">
        <f t="shared" si="57"/>
        <v>x</v>
      </c>
      <c r="P163" s="84"/>
      <c r="Q163" s="84"/>
      <c r="R163" s="84"/>
      <c r="S163" s="84"/>
      <c r="T163" s="84"/>
    </row>
    <row r="164" spans="1:20" ht="15.75" thickBot="1" x14ac:dyDescent="0.3">
      <c r="A164" s="467" t="s">
        <v>724</v>
      </c>
      <c r="B164" s="468"/>
      <c r="C164" s="468"/>
      <c r="D164" s="468"/>
      <c r="E164" s="469"/>
      <c r="F164" s="129">
        <f>IF(E163&gt;0,ROUND(F163/E163,2),0)</f>
        <v>0</v>
      </c>
      <c r="G164" s="129">
        <f>IF(E163&gt;0,ROUND(G163/E163,2),0)</f>
        <v>0</v>
      </c>
      <c r="H164" s="136">
        <f>IF(E163&gt;0,ROUND(H163/E163,2),0)</f>
        <v>0</v>
      </c>
      <c r="I164" s="200">
        <f>IF(E163&gt;0,ROUND(I163/E163,4),0)</f>
        <v>0</v>
      </c>
      <c r="J164" s="130"/>
      <c r="K164" s="130"/>
      <c r="L164" s="130"/>
      <c r="M164" s="130"/>
      <c r="N164" s="130"/>
      <c r="O164" s="171" t="str">
        <f>O163</f>
        <v>x</v>
      </c>
      <c r="P164" s="84"/>
      <c r="Q164" s="84"/>
      <c r="R164" s="84"/>
      <c r="S164" s="84"/>
      <c r="T164" s="84"/>
    </row>
    <row r="165" spans="1:20" s="144" customFormat="1" x14ac:dyDescent="0.25">
      <c r="A165" s="465" t="s">
        <v>735</v>
      </c>
      <c r="B165" s="465"/>
      <c r="C165" s="465"/>
      <c r="D165" s="465"/>
      <c r="E165" s="465"/>
      <c r="F165" s="465"/>
      <c r="G165" s="145"/>
      <c r="H165" s="466" t="s">
        <v>721</v>
      </c>
      <c r="I165" s="466"/>
      <c r="J165" s="466"/>
      <c r="K165" s="466"/>
      <c r="L165" s="466"/>
      <c r="M165" s="466"/>
      <c r="N165" s="310"/>
      <c r="O165" s="171" t="str">
        <f>O171</f>
        <v>x</v>
      </c>
      <c r="P165" s="420"/>
      <c r="Q165" s="84"/>
      <c r="R165" s="420"/>
      <c r="S165" s="420"/>
      <c r="T165" s="420"/>
    </row>
    <row r="166" spans="1:20" x14ac:dyDescent="0.25">
      <c r="A166" s="146"/>
      <c r="B166" s="146"/>
      <c r="C166" s="147"/>
      <c r="D166" s="148"/>
      <c r="E166" s="147"/>
      <c r="F166" s="103">
        <f>D166*E166</f>
        <v>0</v>
      </c>
      <c r="G166" s="98">
        <f>IF($G$165&gt;0,F166/$G$165,0)</f>
        <v>0</v>
      </c>
      <c r="H166" s="98">
        <f>C166*E166*D166</f>
        <v>0</v>
      </c>
      <c r="I166" s="99">
        <f>SUM(J166:M166)*E166</f>
        <v>0</v>
      </c>
      <c r="J166" s="150"/>
      <c r="K166" s="150"/>
      <c r="L166" s="150"/>
      <c r="M166" s="150"/>
      <c r="N166" s="150"/>
      <c r="O166" s="171" t="str">
        <f t="shared" ref="O166:O171" si="58">IF(H166&gt;0,"-","x")</f>
        <v>x</v>
      </c>
      <c r="P166" s="84"/>
      <c r="Q166" s="84"/>
      <c r="R166" s="84"/>
      <c r="S166" s="84"/>
      <c r="T166" s="84"/>
    </row>
    <row r="167" spans="1:20" x14ac:dyDescent="0.25">
      <c r="A167" s="146"/>
      <c r="B167" s="146"/>
      <c r="C167" s="147"/>
      <c r="D167" s="148"/>
      <c r="E167" s="147"/>
      <c r="F167" s="103">
        <f>D167*E167</f>
        <v>0</v>
      </c>
      <c r="G167" s="98">
        <f>IF($G$165&gt;0,F167/$G$165,0)</f>
        <v>0</v>
      </c>
      <c r="H167" s="98">
        <f>C167*E167*D167</f>
        <v>0</v>
      </c>
      <c r="I167" s="99">
        <f>SUM(J167:M167)*E167</f>
        <v>0</v>
      </c>
      <c r="J167" s="150"/>
      <c r="K167" s="150"/>
      <c r="L167" s="150"/>
      <c r="M167" s="150"/>
      <c r="N167" s="311"/>
      <c r="O167" s="171" t="str">
        <f t="shared" si="58"/>
        <v>x</v>
      </c>
      <c r="P167" s="84"/>
      <c r="Q167" s="84"/>
      <c r="R167" s="84"/>
      <c r="S167" s="84"/>
      <c r="T167" s="84"/>
    </row>
    <row r="168" spans="1:20" x14ac:dyDescent="0.25">
      <c r="A168" s="146"/>
      <c r="B168" s="146"/>
      <c r="C168" s="147"/>
      <c r="D168" s="148"/>
      <c r="E168" s="147"/>
      <c r="F168" s="103">
        <f>D168*E168</f>
        <v>0</v>
      </c>
      <c r="G168" s="98">
        <f>IF($G$165&gt;0,F168/$G$165,0)</f>
        <v>0</v>
      </c>
      <c r="H168" s="98">
        <f>C168*E168*D168</f>
        <v>0</v>
      </c>
      <c r="I168" s="99">
        <f>SUM(J168:M168)*E168</f>
        <v>0</v>
      </c>
      <c r="J168" s="150"/>
      <c r="K168" s="150"/>
      <c r="L168" s="150"/>
      <c r="M168" s="150"/>
      <c r="N168" s="311"/>
      <c r="O168" s="171" t="str">
        <f t="shared" si="58"/>
        <v>x</v>
      </c>
      <c r="P168" s="84"/>
      <c r="Q168" s="84"/>
      <c r="R168" s="84"/>
      <c r="S168" s="84"/>
      <c r="T168" s="84"/>
    </row>
    <row r="169" spans="1:20" x14ac:dyDescent="0.25">
      <c r="A169" s="146"/>
      <c r="B169" s="146"/>
      <c r="C169" s="147"/>
      <c r="D169" s="148"/>
      <c r="E169" s="147"/>
      <c r="F169" s="103">
        <f>D169*E169</f>
        <v>0</v>
      </c>
      <c r="G169" s="98">
        <f>IF($G$165&gt;0,F169/$G$165,0)</f>
        <v>0</v>
      </c>
      <c r="H169" s="98">
        <f>C169*E169*D169</f>
        <v>0</v>
      </c>
      <c r="I169" s="99">
        <f>SUM(J169:M169)*E169</f>
        <v>0</v>
      </c>
      <c r="J169" s="150"/>
      <c r="K169" s="150"/>
      <c r="L169" s="150"/>
      <c r="M169" s="150"/>
      <c r="N169" s="311"/>
      <c r="O169" s="171" t="str">
        <f t="shared" si="58"/>
        <v>x</v>
      </c>
      <c r="P169" s="84"/>
      <c r="Q169" s="84"/>
      <c r="R169" s="84"/>
      <c r="S169" s="84"/>
      <c r="T169" s="84"/>
    </row>
    <row r="170" spans="1:20" x14ac:dyDescent="0.25">
      <c r="A170" s="146"/>
      <c r="B170" s="146"/>
      <c r="C170" s="147"/>
      <c r="D170" s="148"/>
      <c r="E170" s="147"/>
      <c r="F170" s="103">
        <f>D170*E170</f>
        <v>0</v>
      </c>
      <c r="G170" s="98">
        <f>IF($G$165&gt;0,F170/$G$165,0)</f>
        <v>0</v>
      </c>
      <c r="H170" s="98">
        <f>C170*E170*D170</f>
        <v>0</v>
      </c>
      <c r="I170" s="99">
        <f>SUM(J170:M170)*E170</f>
        <v>0</v>
      </c>
      <c r="J170" s="150"/>
      <c r="K170" s="150"/>
      <c r="L170" s="150"/>
      <c r="M170" s="150"/>
      <c r="N170" s="311"/>
      <c r="O170" s="171" t="str">
        <f t="shared" si="58"/>
        <v>x</v>
      </c>
      <c r="P170" s="84"/>
      <c r="Q170" s="84"/>
      <c r="R170" s="84"/>
      <c r="S170" s="84"/>
      <c r="T170" s="84"/>
    </row>
    <row r="171" spans="1:20" x14ac:dyDescent="0.25">
      <c r="A171" s="464" t="s">
        <v>723</v>
      </c>
      <c r="B171" s="464"/>
      <c r="C171" s="464"/>
      <c r="D171" s="464"/>
      <c r="E171" s="100">
        <f>SUM(E166:E170)</f>
        <v>0</v>
      </c>
      <c r="F171" s="101">
        <f>SUM(F166:F170)</f>
        <v>0</v>
      </c>
      <c r="G171" s="101">
        <f>SUM(G166:G170)</f>
        <v>0</v>
      </c>
      <c r="H171" s="101">
        <f>SUM(H166:H170)</f>
        <v>0</v>
      </c>
      <c r="I171" s="102">
        <f>SUM(I166:I170)</f>
        <v>0</v>
      </c>
      <c r="J171" s="88"/>
      <c r="K171" s="88"/>
      <c r="L171" s="88"/>
      <c r="M171" s="88"/>
      <c r="N171" s="88"/>
      <c r="O171" s="171" t="str">
        <f t="shared" si="58"/>
        <v>x</v>
      </c>
      <c r="P171" s="84"/>
      <c r="Q171" s="84"/>
      <c r="R171" s="84"/>
      <c r="S171" s="84"/>
      <c r="T171" s="84"/>
    </row>
    <row r="172" spans="1:20" ht="15.75" thickBot="1" x14ac:dyDescent="0.3">
      <c r="A172" s="467" t="s">
        <v>724</v>
      </c>
      <c r="B172" s="468"/>
      <c r="C172" s="468"/>
      <c r="D172" s="468"/>
      <c r="E172" s="469"/>
      <c r="F172" s="129">
        <f>IF(E171&gt;0,ROUND(F171/E171,2),0)</f>
        <v>0</v>
      </c>
      <c r="G172" s="129">
        <f>IF(E171&gt;0,ROUND(G171/E171,2),0)</f>
        <v>0</v>
      </c>
      <c r="H172" s="136">
        <f>IF(E171&gt;0,ROUND(H171/E171,2),0)</f>
        <v>0</v>
      </c>
      <c r="I172" s="200">
        <f>IF(E171&gt;0,ROUND(I171/E171,4),0)</f>
        <v>0</v>
      </c>
      <c r="J172" s="130"/>
      <c r="K172" s="130"/>
      <c r="L172" s="130"/>
      <c r="M172" s="130"/>
      <c r="N172" s="130"/>
      <c r="O172" s="171" t="str">
        <f>O171</f>
        <v>x</v>
      </c>
      <c r="P172" s="84"/>
      <c r="Q172" s="84"/>
      <c r="R172" s="84"/>
      <c r="S172" s="84"/>
      <c r="T172" s="84"/>
    </row>
    <row r="173" spans="1:20" s="144" customFormat="1" x14ac:dyDescent="0.25">
      <c r="A173" s="465" t="s">
        <v>736</v>
      </c>
      <c r="B173" s="465"/>
      <c r="C173" s="465"/>
      <c r="D173" s="465"/>
      <c r="E173" s="465"/>
      <c r="F173" s="465"/>
      <c r="G173" s="145">
        <v>1680</v>
      </c>
      <c r="H173" s="466" t="s">
        <v>721</v>
      </c>
      <c r="I173" s="466"/>
      <c r="J173" s="466"/>
      <c r="K173" s="466"/>
      <c r="L173" s="466"/>
      <c r="M173" s="466"/>
      <c r="N173" s="310"/>
      <c r="O173" s="171" t="str">
        <f>O182</f>
        <v>-</v>
      </c>
      <c r="P173" s="420"/>
      <c r="Q173" s="84"/>
      <c r="R173" s="420"/>
      <c r="S173" s="420"/>
      <c r="T173" s="420"/>
    </row>
    <row r="174" spans="1:20" x14ac:dyDescent="0.25">
      <c r="A174" s="357" t="s">
        <v>1041</v>
      </c>
      <c r="B174" s="357" t="s">
        <v>971</v>
      </c>
      <c r="C174" s="147">
        <v>52000</v>
      </c>
      <c r="D174" s="147">
        <v>1680</v>
      </c>
      <c r="E174" s="147">
        <v>1</v>
      </c>
      <c r="F174" s="103">
        <f t="shared" ref="F174:F181" si="59">D174*E174</f>
        <v>1680</v>
      </c>
      <c r="G174" s="98">
        <f t="shared" ref="G174:G181" si="60">IF($G$173&gt;0,F174/$G$173,0)</f>
        <v>1</v>
      </c>
      <c r="H174" s="98">
        <f t="shared" ref="H174:H181" si="61">C174*E174</f>
        <v>52000</v>
      </c>
      <c r="I174" s="99">
        <f t="shared" ref="I174:I181" si="62">SUM(J174:M174)*E174</f>
        <v>0.1966</v>
      </c>
      <c r="J174" s="438">
        <v>0.11</v>
      </c>
      <c r="K174" s="438">
        <v>0.01</v>
      </c>
      <c r="L174" s="438">
        <v>7.6499999999999999E-2</v>
      </c>
      <c r="M174" s="438">
        <v>1E-4</v>
      </c>
      <c r="N174" s="150">
        <v>4.0000000000000001E-3</v>
      </c>
      <c r="O174" s="171" t="str">
        <f t="shared" ref="O174:O182" si="63">IF(H174&gt;0,"-","x")</f>
        <v>-</v>
      </c>
      <c r="P174" s="84"/>
      <c r="Q174" s="84"/>
      <c r="R174" s="84"/>
      <c r="S174" s="84"/>
      <c r="T174" s="84"/>
    </row>
    <row r="175" spans="1:20" x14ac:dyDescent="0.25">
      <c r="A175" s="357" t="s">
        <v>1029</v>
      </c>
      <c r="B175" s="357" t="s">
        <v>973</v>
      </c>
      <c r="C175" s="147">
        <v>27225</v>
      </c>
      <c r="D175" s="147">
        <v>1680</v>
      </c>
      <c r="E175" s="147">
        <v>1</v>
      </c>
      <c r="F175" s="103">
        <f t="shared" si="59"/>
        <v>1680</v>
      </c>
      <c r="G175" s="98">
        <f t="shared" si="60"/>
        <v>1</v>
      </c>
      <c r="H175" s="98">
        <f t="shared" si="61"/>
        <v>27225</v>
      </c>
      <c r="I175" s="99">
        <f t="shared" si="62"/>
        <v>0.1966</v>
      </c>
      <c r="J175" s="438">
        <v>0.11</v>
      </c>
      <c r="K175" s="438">
        <v>0.01</v>
      </c>
      <c r="L175" s="438">
        <v>7.6499999999999999E-2</v>
      </c>
      <c r="M175" s="438">
        <v>1E-4</v>
      </c>
      <c r="N175" s="311"/>
      <c r="O175" s="171" t="str">
        <f t="shared" si="63"/>
        <v>-</v>
      </c>
      <c r="P175" s="84"/>
      <c r="Q175" s="84"/>
      <c r="R175" s="84"/>
      <c r="S175" s="84"/>
      <c r="T175" s="84"/>
    </row>
    <row r="176" spans="1:20" x14ac:dyDescent="0.25">
      <c r="A176" s="357" t="s">
        <v>1002</v>
      </c>
      <c r="B176" s="357" t="s">
        <v>973</v>
      </c>
      <c r="C176" s="147">
        <v>30240</v>
      </c>
      <c r="D176" s="147">
        <v>1680</v>
      </c>
      <c r="E176" s="147">
        <v>1</v>
      </c>
      <c r="F176" s="103">
        <f t="shared" si="59"/>
        <v>1680</v>
      </c>
      <c r="G176" s="98">
        <f t="shared" si="60"/>
        <v>1</v>
      </c>
      <c r="H176" s="98">
        <f t="shared" si="61"/>
        <v>30240</v>
      </c>
      <c r="I176" s="99">
        <f t="shared" si="62"/>
        <v>0.1966</v>
      </c>
      <c r="J176" s="438">
        <v>0.11</v>
      </c>
      <c r="K176" s="438">
        <v>0.01</v>
      </c>
      <c r="L176" s="438">
        <v>7.6499999999999999E-2</v>
      </c>
      <c r="M176" s="438">
        <v>1E-4</v>
      </c>
      <c r="N176" s="311"/>
      <c r="O176" s="171" t="str">
        <f t="shared" si="63"/>
        <v>-</v>
      </c>
      <c r="P176" s="84"/>
      <c r="Q176" s="84"/>
      <c r="R176" s="84"/>
      <c r="S176" s="84"/>
      <c r="T176" s="84"/>
    </row>
    <row r="177" spans="1:20" x14ac:dyDescent="0.25">
      <c r="A177" s="357" t="s">
        <v>1030</v>
      </c>
      <c r="B177" s="357" t="s">
        <v>973</v>
      </c>
      <c r="C177" s="147">
        <v>26880</v>
      </c>
      <c r="D177" s="147">
        <v>1680</v>
      </c>
      <c r="E177" s="147">
        <v>1</v>
      </c>
      <c r="F177" s="103">
        <f t="shared" si="59"/>
        <v>1680</v>
      </c>
      <c r="G177" s="98">
        <f t="shared" si="60"/>
        <v>1</v>
      </c>
      <c r="H177" s="98">
        <f t="shared" si="61"/>
        <v>26880</v>
      </c>
      <c r="I177" s="99">
        <f t="shared" si="62"/>
        <v>0.1966</v>
      </c>
      <c r="J177" s="438">
        <v>0.11</v>
      </c>
      <c r="K177" s="438">
        <v>0.01</v>
      </c>
      <c r="L177" s="438">
        <v>7.6499999999999999E-2</v>
      </c>
      <c r="M177" s="438">
        <v>1E-4</v>
      </c>
      <c r="N177" s="311"/>
      <c r="O177" s="171" t="str">
        <f t="shared" si="63"/>
        <v>-</v>
      </c>
      <c r="P177" s="84"/>
      <c r="Q177" s="84"/>
      <c r="R177" s="84"/>
      <c r="S177" s="84"/>
      <c r="T177" s="84"/>
    </row>
    <row r="178" spans="1:20" x14ac:dyDescent="0.25">
      <c r="A178" s="357" t="s">
        <v>972</v>
      </c>
      <c r="B178" s="357" t="s">
        <v>973</v>
      </c>
      <c r="C178" s="147">
        <v>27225</v>
      </c>
      <c r="D178" s="147">
        <v>1680</v>
      </c>
      <c r="E178" s="147">
        <v>1</v>
      </c>
      <c r="F178" s="103">
        <f t="shared" si="59"/>
        <v>1680</v>
      </c>
      <c r="G178" s="98">
        <f t="shared" si="60"/>
        <v>1</v>
      </c>
      <c r="H178" s="98">
        <f t="shared" si="61"/>
        <v>27225</v>
      </c>
      <c r="I178" s="99">
        <f t="shared" si="62"/>
        <v>0</v>
      </c>
      <c r="J178" s="438"/>
      <c r="K178" s="438"/>
      <c r="L178" s="438"/>
      <c r="M178" s="438"/>
      <c r="N178" s="311"/>
      <c r="O178" s="171" t="str">
        <f t="shared" si="63"/>
        <v>-</v>
      </c>
      <c r="P178" s="84"/>
      <c r="Q178" s="84"/>
      <c r="R178" s="84"/>
      <c r="S178" s="84"/>
      <c r="T178" s="84"/>
    </row>
    <row r="179" spans="1:20" x14ac:dyDescent="0.25">
      <c r="A179" s="357" t="s">
        <v>1001</v>
      </c>
      <c r="B179" s="357" t="s">
        <v>973</v>
      </c>
      <c r="C179" s="147">
        <v>30240</v>
      </c>
      <c r="D179" s="147">
        <v>1680</v>
      </c>
      <c r="E179" s="147">
        <v>1</v>
      </c>
      <c r="F179" s="103">
        <f t="shared" si="59"/>
        <v>1680</v>
      </c>
      <c r="G179" s="98">
        <f t="shared" si="60"/>
        <v>1</v>
      </c>
      <c r="H179" s="98">
        <f t="shared" si="61"/>
        <v>30240</v>
      </c>
      <c r="I179" s="99">
        <f t="shared" si="62"/>
        <v>0.1966</v>
      </c>
      <c r="J179" s="438">
        <v>0.11</v>
      </c>
      <c r="K179" s="438">
        <v>0.01</v>
      </c>
      <c r="L179" s="438">
        <v>7.6499999999999999E-2</v>
      </c>
      <c r="M179" s="438">
        <v>1E-4</v>
      </c>
      <c r="N179" s="311"/>
      <c r="O179" s="171" t="str">
        <f t="shared" si="63"/>
        <v>-</v>
      </c>
      <c r="P179" s="84"/>
      <c r="Q179" s="84"/>
      <c r="R179" s="84"/>
      <c r="S179" s="84"/>
      <c r="T179" s="84"/>
    </row>
    <row r="180" spans="1:20" x14ac:dyDescent="0.25">
      <c r="A180" s="357" t="s">
        <v>1031</v>
      </c>
      <c r="B180" s="357" t="s">
        <v>973</v>
      </c>
      <c r="C180" s="147">
        <v>27300</v>
      </c>
      <c r="D180" s="147">
        <v>1680</v>
      </c>
      <c r="E180" s="147">
        <v>0.5</v>
      </c>
      <c r="F180" s="103">
        <f t="shared" si="59"/>
        <v>840</v>
      </c>
      <c r="G180" s="98">
        <f t="shared" si="60"/>
        <v>0.5</v>
      </c>
      <c r="H180" s="98">
        <f t="shared" si="61"/>
        <v>13650</v>
      </c>
      <c r="I180" s="99">
        <f t="shared" si="62"/>
        <v>9.8299999999999998E-2</v>
      </c>
      <c r="J180" s="438">
        <v>0.11</v>
      </c>
      <c r="K180" s="438">
        <v>0.01</v>
      </c>
      <c r="L180" s="438">
        <v>7.6499999999999999E-2</v>
      </c>
      <c r="M180" s="438">
        <v>1E-4</v>
      </c>
      <c r="N180" s="311"/>
      <c r="O180" s="171" t="str">
        <f t="shared" si="63"/>
        <v>-</v>
      </c>
      <c r="P180" s="84"/>
      <c r="Q180" s="84"/>
      <c r="R180" s="84"/>
      <c r="S180" s="84"/>
      <c r="T180" s="84"/>
    </row>
    <row r="181" spans="1:20" x14ac:dyDescent="0.25">
      <c r="A181" s="146" t="s">
        <v>1032</v>
      </c>
      <c r="B181" s="146" t="s">
        <v>973</v>
      </c>
      <c r="C181" s="147">
        <v>27300</v>
      </c>
      <c r="D181" s="148">
        <v>1680</v>
      </c>
      <c r="E181" s="147">
        <v>1</v>
      </c>
      <c r="F181" s="103">
        <f t="shared" si="59"/>
        <v>1680</v>
      </c>
      <c r="G181" s="98">
        <f t="shared" si="60"/>
        <v>1</v>
      </c>
      <c r="H181" s="98">
        <f t="shared" si="61"/>
        <v>27300</v>
      </c>
      <c r="I181" s="99">
        <f t="shared" si="62"/>
        <v>0.1966</v>
      </c>
      <c r="J181" s="150">
        <v>0.11</v>
      </c>
      <c r="K181" s="150">
        <v>0.01</v>
      </c>
      <c r="L181" s="150">
        <v>7.6499999999999999E-2</v>
      </c>
      <c r="M181" s="150">
        <v>1E-4</v>
      </c>
      <c r="N181" s="311"/>
      <c r="O181" s="171" t="str">
        <f t="shared" si="63"/>
        <v>-</v>
      </c>
      <c r="P181" s="84"/>
      <c r="Q181" s="84"/>
      <c r="R181" s="84"/>
      <c r="S181" s="84"/>
      <c r="T181" s="84"/>
    </row>
    <row r="182" spans="1:20" x14ac:dyDescent="0.25">
      <c r="A182" s="464" t="s">
        <v>723</v>
      </c>
      <c r="B182" s="464"/>
      <c r="C182" s="464"/>
      <c r="D182" s="464"/>
      <c r="E182" s="100">
        <f>SUM(E174:E181)</f>
        <v>7.5</v>
      </c>
      <c r="F182" s="101">
        <f>SUM(F174:F181)</f>
        <v>12600</v>
      </c>
      <c r="G182" s="101">
        <f>SUM(G174:G181)</f>
        <v>7.5</v>
      </c>
      <c r="H182" s="101">
        <f>SUM(H174:H181)</f>
        <v>234760</v>
      </c>
      <c r="I182" s="102">
        <f>SUM(I174:I181)</f>
        <v>1.2778999999999998</v>
      </c>
      <c r="J182" s="88"/>
      <c r="K182" s="88"/>
      <c r="L182" s="88"/>
      <c r="M182" s="88"/>
      <c r="N182" s="88"/>
      <c r="O182" s="171" t="str">
        <f t="shared" si="63"/>
        <v>-</v>
      </c>
      <c r="P182" s="84"/>
      <c r="Q182" s="84"/>
      <c r="R182" s="84"/>
      <c r="S182" s="84"/>
      <c r="T182" s="84"/>
    </row>
    <row r="183" spans="1:20" ht="15.75" thickBot="1" x14ac:dyDescent="0.3">
      <c r="A183" s="472" t="s">
        <v>724</v>
      </c>
      <c r="B183" s="472"/>
      <c r="C183" s="472"/>
      <c r="D183" s="472"/>
      <c r="E183" s="472"/>
      <c r="F183" s="472"/>
      <c r="G183" s="129">
        <f>IF($E$182&gt;0,ROUND(G182/$E$182,2),0)</f>
        <v>1</v>
      </c>
      <c r="H183" s="129">
        <f>IF($E$182&gt;0,ROUND(H182/$E$182,2),0)</f>
        <v>31301.33</v>
      </c>
      <c r="I183" s="200">
        <f>IF($E$182&gt;0,ROUND(I182/$E$182,4),0)</f>
        <v>0.1704</v>
      </c>
      <c r="J183" s="130"/>
      <c r="K183" s="130"/>
      <c r="L183" s="130"/>
      <c r="M183" s="130"/>
      <c r="N183" s="130"/>
      <c r="O183" s="171" t="str">
        <f>O182</f>
        <v>-</v>
      </c>
      <c r="P183" s="84"/>
      <c r="Q183" s="84"/>
      <c r="R183" s="84"/>
      <c r="S183" s="84"/>
      <c r="T183" s="84"/>
    </row>
    <row r="184" spans="1:20" s="144" customFormat="1" x14ac:dyDescent="0.25">
      <c r="A184" s="470" t="s">
        <v>737</v>
      </c>
      <c r="B184" s="470"/>
      <c r="C184" s="470"/>
      <c r="D184" s="470"/>
      <c r="E184" s="470"/>
      <c r="F184" s="470"/>
      <c r="G184" s="145">
        <v>1680</v>
      </c>
      <c r="H184" s="471" t="s">
        <v>721</v>
      </c>
      <c r="I184" s="471"/>
      <c r="J184" s="471"/>
      <c r="K184" s="471"/>
      <c r="L184" s="471"/>
      <c r="M184" s="471"/>
      <c r="N184" s="310"/>
      <c r="O184" s="171" t="str">
        <f>O187</f>
        <v>-</v>
      </c>
      <c r="P184" s="420"/>
      <c r="Q184" s="84"/>
      <c r="R184" s="420"/>
      <c r="S184" s="420"/>
      <c r="T184" s="420"/>
    </row>
    <row r="185" spans="1:20" x14ac:dyDescent="0.25">
      <c r="A185" s="357" t="s">
        <v>975</v>
      </c>
      <c r="B185" s="357" t="s">
        <v>976</v>
      </c>
      <c r="C185" s="147">
        <v>46575</v>
      </c>
      <c r="D185" s="147">
        <v>1680</v>
      </c>
      <c r="E185" s="147">
        <v>1</v>
      </c>
      <c r="F185" s="103">
        <f>D185*E185</f>
        <v>1680</v>
      </c>
      <c r="G185" s="98">
        <f>IF($G$184&gt;0,F185/$G$184,0)</f>
        <v>1</v>
      </c>
      <c r="H185" s="98">
        <f>C185*E185</f>
        <v>46575</v>
      </c>
      <c r="I185" s="99">
        <f>SUM(J185:M185)*E185</f>
        <v>0.1966</v>
      </c>
      <c r="J185" s="438">
        <v>0.11</v>
      </c>
      <c r="K185" s="438">
        <v>0.01</v>
      </c>
      <c r="L185" s="438">
        <v>7.6499999999999999E-2</v>
      </c>
      <c r="M185" s="438">
        <v>1E-4</v>
      </c>
      <c r="N185" s="438">
        <v>4.0000000000000001E-3</v>
      </c>
      <c r="O185" s="171" t="str">
        <f>IF(H185&gt;0,"-","x")</f>
        <v>-</v>
      </c>
      <c r="P185" s="84"/>
      <c r="Q185" s="84"/>
      <c r="R185" s="84"/>
      <c r="S185" s="84"/>
      <c r="T185" s="84"/>
    </row>
    <row r="186" spans="1:20" x14ac:dyDescent="0.25">
      <c r="A186" s="146"/>
      <c r="B186" s="146"/>
      <c r="C186" s="147"/>
      <c r="D186" s="148"/>
      <c r="E186" s="147"/>
      <c r="F186" s="103">
        <f>D186*E186</f>
        <v>0</v>
      </c>
      <c r="G186" s="98">
        <f>IF($G$184&gt;0,F186/$G$184,0)</f>
        <v>0</v>
      </c>
      <c r="H186" s="98">
        <f>C186*E186</f>
        <v>0</v>
      </c>
      <c r="I186" s="99">
        <f>SUM(J186:M186)*E186</f>
        <v>0</v>
      </c>
      <c r="J186" s="150"/>
      <c r="K186" s="150"/>
      <c r="L186" s="150"/>
      <c r="M186" s="150"/>
      <c r="N186" s="311"/>
      <c r="O186" s="171" t="str">
        <f>IF(H186&gt;0,"-","x")</f>
        <v>x</v>
      </c>
      <c r="P186" s="84"/>
      <c r="Q186" s="84"/>
      <c r="R186" s="84"/>
      <c r="S186" s="84"/>
      <c r="T186" s="84"/>
    </row>
    <row r="187" spans="1:20" x14ac:dyDescent="0.25">
      <c r="A187" s="464" t="s">
        <v>723</v>
      </c>
      <c r="B187" s="464"/>
      <c r="C187" s="464"/>
      <c r="D187" s="464"/>
      <c r="E187" s="100">
        <f>SUM(E185:E186)</f>
        <v>1</v>
      </c>
      <c r="F187" s="101">
        <f>SUM(F185:F186)</f>
        <v>1680</v>
      </c>
      <c r="G187" s="101">
        <f>SUM(G185:G186)</f>
        <v>1</v>
      </c>
      <c r="H187" s="101">
        <f>SUM(H185:H186)</f>
        <v>46575</v>
      </c>
      <c r="I187" s="102">
        <f>SUM(I185:I186)</f>
        <v>0.1966</v>
      </c>
      <c r="J187" s="88"/>
      <c r="K187" s="88"/>
      <c r="L187" s="88"/>
      <c r="M187" s="88"/>
      <c r="N187" s="88"/>
      <c r="O187" s="171" t="str">
        <f>IF(H187&gt;0,"-","x")</f>
        <v>-</v>
      </c>
      <c r="P187" s="84"/>
      <c r="Q187" s="84"/>
      <c r="R187" s="84"/>
      <c r="S187" s="84"/>
      <c r="T187" s="84"/>
    </row>
    <row r="188" spans="1:20" ht="15.75" thickBot="1" x14ac:dyDescent="0.3">
      <c r="A188" s="472" t="s">
        <v>724</v>
      </c>
      <c r="B188" s="472"/>
      <c r="C188" s="472"/>
      <c r="D188" s="472"/>
      <c r="E188" s="472"/>
      <c r="F188" s="472"/>
      <c r="G188" s="129">
        <f>IF($E$187&gt;0,ROUND(G187/$E$187,2),0)</f>
        <v>1</v>
      </c>
      <c r="H188" s="129">
        <f>IF($E$187&gt;0,ROUND(H187/$E$187,2),0)</f>
        <v>46575</v>
      </c>
      <c r="I188" s="200">
        <f>IF($E$187&gt;0,ROUND(I187/$E$187,4),0)</f>
        <v>0.1966</v>
      </c>
      <c r="J188" s="130"/>
      <c r="K188" s="130"/>
      <c r="L188" s="130"/>
      <c r="M188" s="130"/>
      <c r="N188" s="130"/>
      <c r="O188" s="171" t="str">
        <f>O187</f>
        <v>-</v>
      </c>
      <c r="P188" s="84"/>
      <c r="Q188" s="84"/>
      <c r="R188" s="84"/>
      <c r="S188" s="84"/>
      <c r="T188" s="84"/>
    </row>
    <row r="189" spans="1:20" s="144" customFormat="1" x14ac:dyDescent="0.25">
      <c r="A189" s="470" t="s">
        <v>738</v>
      </c>
      <c r="B189" s="470"/>
      <c r="C189" s="470"/>
      <c r="D189" s="470"/>
      <c r="E189" s="470"/>
      <c r="F189" s="470"/>
      <c r="G189" s="145"/>
      <c r="H189" s="471" t="s">
        <v>721</v>
      </c>
      <c r="I189" s="471"/>
      <c r="J189" s="471"/>
      <c r="K189" s="471"/>
      <c r="L189" s="471"/>
      <c r="M189" s="471"/>
      <c r="N189" s="310"/>
      <c r="O189" s="171" t="str">
        <f>O192</f>
        <v>x</v>
      </c>
      <c r="P189" s="420"/>
      <c r="Q189" s="84"/>
      <c r="R189" s="420"/>
      <c r="S189" s="420"/>
      <c r="T189" s="420"/>
    </row>
    <row r="190" spans="1:20" x14ac:dyDescent="0.25">
      <c r="A190" s="146"/>
      <c r="B190" s="146"/>
      <c r="C190" s="147"/>
      <c r="D190" s="148"/>
      <c r="E190" s="147"/>
      <c r="F190" s="103">
        <f>D190*E190</f>
        <v>0</v>
      </c>
      <c r="G190" s="98">
        <f>IF($G$189&gt;0,F190/$G$189,0)</f>
        <v>0</v>
      </c>
      <c r="H190" s="98">
        <f>C190*E190</f>
        <v>0</v>
      </c>
      <c r="I190" s="99">
        <f>SUM(J190:M190)*E190</f>
        <v>0</v>
      </c>
      <c r="J190" s="150"/>
      <c r="K190" s="150"/>
      <c r="L190" s="150"/>
      <c r="M190" s="150"/>
      <c r="N190" s="150"/>
      <c r="O190" s="171" t="str">
        <f>IF(H190&gt;0,"-","x")</f>
        <v>x</v>
      </c>
      <c r="P190" s="84"/>
      <c r="Q190" s="84"/>
      <c r="R190" s="84"/>
      <c r="S190" s="84"/>
      <c r="T190" s="84"/>
    </row>
    <row r="191" spans="1:20" x14ac:dyDescent="0.25">
      <c r="A191" s="146"/>
      <c r="B191" s="146"/>
      <c r="C191" s="147"/>
      <c r="D191" s="148"/>
      <c r="E191" s="147"/>
      <c r="F191" s="103">
        <f>D191*E191</f>
        <v>0</v>
      </c>
      <c r="G191" s="98">
        <f>IF($G$189&gt;0,F191/$G$189,0)</f>
        <v>0</v>
      </c>
      <c r="H191" s="98">
        <f>C191*E191</f>
        <v>0</v>
      </c>
      <c r="I191" s="99">
        <f>SUM(J191:M191)*E191</f>
        <v>0</v>
      </c>
      <c r="J191" s="150"/>
      <c r="K191" s="150"/>
      <c r="L191" s="150"/>
      <c r="M191" s="150"/>
      <c r="N191" s="311"/>
      <c r="O191" s="171" t="str">
        <f>IF(H191&gt;0,"-","x")</f>
        <v>x</v>
      </c>
      <c r="P191" s="84"/>
      <c r="Q191" s="84"/>
      <c r="R191" s="84"/>
      <c r="S191" s="84"/>
      <c r="T191" s="84"/>
    </row>
    <row r="192" spans="1:20" x14ac:dyDescent="0.25">
      <c r="A192" s="464" t="s">
        <v>723</v>
      </c>
      <c r="B192" s="464"/>
      <c r="C192" s="464"/>
      <c r="D192" s="464"/>
      <c r="E192" s="100">
        <f>SUM(E190:E191)</f>
        <v>0</v>
      </c>
      <c r="F192" s="101">
        <f>SUM(F190:F191)</f>
        <v>0</v>
      </c>
      <c r="G192" s="101">
        <f>SUM(G190:G191)</f>
        <v>0</v>
      </c>
      <c r="H192" s="101">
        <f>SUM(H190:H191)</f>
        <v>0</v>
      </c>
      <c r="I192" s="102">
        <f>SUM(I190:I191)</f>
        <v>0</v>
      </c>
      <c r="J192" s="88"/>
      <c r="K192" s="88"/>
      <c r="L192" s="88"/>
      <c r="M192" s="88"/>
      <c r="N192" s="88"/>
      <c r="O192" s="171" t="str">
        <f>IF(H192&gt;0,"-","x")</f>
        <v>x</v>
      </c>
      <c r="P192" s="84"/>
      <c r="Q192" s="84"/>
      <c r="R192" s="84"/>
      <c r="S192" s="84"/>
      <c r="T192" s="84"/>
    </row>
    <row r="193" spans="1:20" ht="15.75" thickBot="1" x14ac:dyDescent="0.3">
      <c r="A193" s="472" t="s">
        <v>724</v>
      </c>
      <c r="B193" s="472"/>
      <c r="C193" s="472"/>
      <c r="D193" s="472"/>
      <c r="E193" s="472"/>
      <c r="F193" s="472"/>
      <c r="G193" s="129">
        <f>IF($E$192&gt;0,ROUND(G192/$E$192,2),0)</f>
        <v>0</v>
      </c>
      <c r="H193" s="129">
        <f>IF($E$192&gt;0,ROUND(H192/$E$192,2),0)</f>
        <v>0</v>
      </c>
      <c r="I193" s="200">
        <f>IF($E$192&gt;0,ROUND(I192/$E$192,4),0)</f>
        <v>0</v>
      </c>
      <c r="J193" s="130"/>
      <c r="K193" s="130"/>
      <c r="L193" s="130"/>
      <c r="M193" s="130"/>
      <c r="N193" s="130"/>
      <c r="O193" s="171" t="str">
        <f>O192</f>
        <v>x</v>
      </c>
      <c r="P193" s="84"/>
      <c r="Q193" s="84"/>
      <c r="R193" s="84"/>
      <c r="S193" s="84"/>
      <c r="T193" s="84"/>
    </row>
    <row r="194" spans="1:20" s="144" customFormat="1" x14ac:dyDescent="0.25">
      <c r="A194" s="470" t="s">
        <v>739</v>
      </c>
      <c r="B194" s="470"/>
      <c r="C194" s="470"/>
      <c r="D194" s="470"/>
      <c r="E194" s="470"/>
      <c r="F194" s="470"/>
      <c r="G194" s="145">
        <v>1680</v>
      </c>
      <c r="H194" s="471" t="s">
        <v>721</v>
      </c>
      <c r="I194" s="471"/>
      <c r="J194" s="471"/>
      <c r="K194" s="471"/>
      <c r="L194" s="471"/>
      <c r="M194" s="471"/>
      <c r="N194" s="310"/>
      <c r="O194" s="171" t="str">
        <f>O201</f>
        <v>-</v>
      </c>
      <c r="P194" s="420"/>
      <c r="Q194" s="84"/>
      <c r="R194" s="420"/>
      <c r="S194" s="420"/>
      <c r="T194" s="420"/>
    </row>
    <row r="195" spans="1:20" x14ac:dyDescent="0.25">
      <c r="A195" s="357" t="s">
        <v>997</v>
      </c>
      <c r="B195" s="357" t="s">
        <v>977</v>
      </c>
      <c r="C195" s="147">
        <v>51500</v>
      </c>
      <c r="D195" s="147">
        <v>1680</v>
      </c>
      <c r="E195" s="147">
        <v>1</v>
      </c>
      <c r="F195" s="103">
        <f t="shared" ref="F195:F200" si="64">D195*E195</f>
        <v>1680</v>
      </c>
      <c r="G195" s="98">
        <f t="shared" ref="G195:G200" si="65">IF($G$194&gt;0,F195/$G$194,0)</f>
        <v>1</v>
      </c>
      <c r="H195" s="98">
        <f t="shared" ref="H195:H200" si="66">C195*E195</f>
        <v>51500</v>
      </c>
      <c r="I195" s="99">
        <f t="shared" ref="I195:I200" si="67">SUM(J195:M195)*E195</f>
        <v>0.1966</v>
      </c>
      <c r="J195" s="438">
        <v>0.11</v>
      </c>
      <c r="K195" s="438">
        <v>0.01</v>
      </c>
      <c r="L195" s="438">
        <v>7.6499999999999999E-2</v>
      </c>
      <c r="M195" s="438">
        <v>1E-4</v>
      </c>
      <c r="N195" s="438">
        <v>4.0000000000000001E-3</v>
      </c>
      <c r="O195" s="171" t="str">
        <f t="shared" ref="O195:O201" si="68">IF(H195&gt;0,"-","x")</f>
        <v>-</v>
      </c>
      <c r="P195" s="84"/>
      <c r="Q195" s="84"/>
      <c r="R195" s="84"/>
      <c r="S195" s="84"/>
      <c r="T195" s="84"/>
    </row>
    <row r="196" spans="1:20" x14ac:dyDescent="0.25">
      <c r="A196" s="146"/>
      <c r="B196" s="146"/>
      <c r="C196" s="147"/>
      <c r="D196" s="148"/>
      <c r="E196" s="147"/>
      <c r="F196" s="103">
        <f t="shared" si="64"/>
        <v>0</v>
      </c>
      <c r="G196" s="98">
        <f t="shared" si="65"/>
        <v>0</v>
      </c>
      <c r="H196" s="98">
        <f t="shared" si="66"/>
        <v>0</v>
      </c>
      <c r="I196" s="99">
        <f t="shared" si="67"/>
        <v>0</v>
      </c>
      <c r="J196" s="150"/>
      <c r="K196" s="150"/>
      <c r="L196" s="150"/>
      <c r="M196" s="150"/>
      <c r="N196" s="311"/>
      <c r="O196" s="171" t="str">
        <f t="shared" si="68"/>
        <v>x</v>
      </c>
      <c r="P196" s="84"/>
      <c r="Q196" s="84"/>
      <c r="R196" s="84"/>
      <c r="S196" s="84"/>
      <c r="T196" s="84"/>
    </row>
    <row r="197" spans="1:20" x14ac:dyDescent="0.25">
      <c r="A197" s="146"/>
      <c r="B197" s="146"/>
      <c r="C197" s="147"/>
      <c r="D197" s="148"/>
      <c r="E197" s="147"/>
      <c r="F197" s="103">
        <f t="shared" si="64"/>
        <v>0</v>
      </c>
      <c r="G197" s="98">
        <f t="shared" si="65"/>
        <v>0</v>
      </c>
      <c r="H197" s="98">
        <f t="shared" si="66"/>
        <v>0</v>
      </c>
      <c r="I197" s="99">
        <f t="shared" si="67"/>
        <v>0</v>
      </c>
      <c r="J197" s="150"/>
      <c r="K197" s="150"/>
      <c r="L197" s="150"/>
      <c r="M197" s="150"/>
      <c r="N197" s="311"/>
      <c r="O197" s="171" t="str">
        <f t="shared" si="68"/>
        <v>x</v>
      </c>
      <c r="P197" s="84"/>
      <c r="Q197" s="84"/>
      <c r="R197" s="84"/>
      <c r="S197" s="84"/>
      <c r="T197" s="84"/>
    </row>
    <row r="198" spans="1:20" x14ac:dyDescent="0.25">
      <c r="A198" s="146"/>
      <c r="B198" s="146"/>
      <c r="C198" s="147"/>
      <c r="D198" s="148"/>
      <c r="E198" s="147"/>
      <c r="F198" s="103">
        <f t="shared" si="64"/>
        <v>0</v>
      </c>
      <c r="G198" s="98">
        <f t="shared" si="65"/>
        <v>0</v>
      </c>
      <c r="H198" s="98">
        <f t="shared" si="66"/>
        <v>0</v>
      </c>
      <c r="I198" s="99">
        <f t="shared" si="67"/>
        <v>0</v>
      </c>
      <c r="J198" s="150"/>
      <c r="K198" s="150"/>
      <c r="L198" s="150"/>
      <c r="M198" s="150"/>
      <c r="N198" s="311"/>
      <c r="O198" s="171" t="str">
        <f t="shared" si="68"/>
        <v>x</v>
      </c>
      <c r="P198" s="84"/>
      <c r="Q198" s="84"/>
      <c r="R198" s="84"/>
      <c r="S198" s="84"/>
      <c r="T198" s="84"/>
    </row>
    <row r="199" spans="1:20" x14ac:dyDescent="0.25">
      <c r="A199" s="146"/>
      <c r="B199" s="146"/>
      <c r="C199" s="147"/>
      <c r="D199" s="148"/>
      <c r="E199" s="147"/>
      <c r="F199" s="103">
        <f t="shared" si="64"/>
        <v>0</v>
      </c>
      <c r="G199" s="98">
        <f t="shared" si="65"/>
        <v>0</v>
      </c>
      <c r="H199" s="98">
        <f t="shared" si="66"/>
        <v>0</v>
      </c>
      <c r="I199" s="99">
        <f t="shared" si="67"/>
        <v>0</v>
      </c>
      <c r="J199" s="150"/>
      <c r="K199" s="150"/>
      <c r="L199" s="150"/>
      <c r="M199" s="150"/>
      <c r="N199" s="311"/>
      <c r="O199" s="171" t="str">
        <f t="shared" si="68"/>
        <v>x</v>
      </c>
      <c r="P199" s="84"/>
      <c r="Q199" s="84"/>
      <c r="R199" s="84"/>
      <c r="S199" s="84"/>
      <c r="T199" s="84"/>
    </row>
    <row r="200" spans="1:20" x14ac:dyDescent="0.25">
      <c r="A200" s="146"/>
      <c r="B200" s="146"/>
      <c r="C200" s="147"/>
      <c r="D200" s="148"/>
      <c r="E200" s="147"/>
      <c r="F200" s="103">
        <f t="shared" si="64"/>
        <v>0</v>
      </c>
      <c r="G200" s="98">
        <f t="shared" si="65"/>
        <v>0</v>
      </c>
      <c r="H200" s="98">
        <f t="shared" si="66"/>
        <v>0</v>
      </c>
      <c r="I200" s="99">
        <f t="shared" si="67"/>
        <v>0</v>
      </c>
      <c r="J200" s="150"/>
      <c r="K200" s="150"/>
      <c r="L200" s="150"/>
      <c r="M200" s="150"/>
      <c r="N200" s="311"/>
      <c r="O200" s="171" t="str">
        <f t="shared" si="68"/>
        <v>x</v>
      </c>
      <c r="P200" s="84"/>
      <c r="Q200" s="84"/>
      <c r="R200" s="84"/>
      <c r="S200" s="84"/>
      <c r="T200" s="84"/>
    </row>
    <row r="201" spans="1:20" x14ac:dyDescent="0.25">
      <c r="A201" s="464" t="s">
        <v>723</v>
      </c>
      <c r="B201" s="464"/>
      <c r="C201" s="464"/>
      <c r="D201" s="464"/>
      <c r="E201" s="100">
        <f>SUM(E195:E200)</f>
        <v>1</v>
      </c>
      <c r="F201" s="101">
        <f>SUM(F195:F200)</f>
        <v>1680</v>
      </c>
      <c r="G201" s="101">
        <f>SUM(G195:G200)</f>
        <v>1</v>
      </c>
      <c r="H201" s="101">
        <f>SUM(H195:H200)</f>
        <v>51500</v>
      </c>
      <c r="I201" s="102">
        <f>SUM(I195:I200)</f>
        <v>0.1966</v>
      </c>
      <c r="J201" s="88"/>
      <c r="K201" s="88"/>
      <c r="L201" s="88"/>
      <c r="M201" s="88"/>
      <c r="N201" s="88"/>
      <c r="O201" s="171" t="str">
        <f t="shared" si="68"/>
        <v>-</v>
      </c>
      <c r="P201" s="84"/>
      <c r="Q201" s="84"/>
      <c r="R201" s="84"/>
      <c r="S201" s="84"/>
      <c r="T201" s="84"/>
    </row>
    <row r="202" spans="1:20" ht="15.75" thickBot="1" x14ac:dyDescent="0.3">
      <c r="A202" s="472" t="s">
        <v>724</v>
      </c>
      <c r="B202" s="472"/>
      <c r="C202" s="472"/>
      <c r="D202" s="472"/>
      <c r="E202" s="472"/>
      <c r="F202" s="472"/>
      <c r="G202" s="129">
        <f>IF($E$201&gt;0,ROUND(G201/$E$201,2),0)</f>
        <v>1</v>
      </c>
      <c r="H202" s="129">
        <f>IF($E$201&gt;0,ROUND(H201/$E$201,2),0)</f>
        <v>51500</v>
      </c>
      <c r="I202" s="200">
        <f>IF($E$201&gt;0,ROUND(I201/$E$201,4),0)</f>
        <v>0.1966</v>
      </c>
      <c r="J202" s="130"/>
      <c r="K202" s="130"/>
      <c r="L202" s="130"/>
      <c r="M202" s="130"/>
      <c r="N202" s="130"/>
      <c r="O202" s="171" t="str">
        <f>O201</f>
        <v>-</v>
      </c>
      <c r="P202" s="84"/>
      <c r="Q202" s="84"/>
      <c r="R202" s="84"/>
      <c r="S202" s="84"/>
      <c r="T202" s="84"/>
    </row>
    <row r="203" spans="1:20" s="144" customFormat="1" x14ac:dyDescent="0.25">
      <c r="A203" s="470" t="s">
        <v>740</v>
      </c>
      <c r="B203" s="470"/>
      <c r="C203" s="470"/>
      <c r="D203" s="470"/>
      <c r="E203" s="470"/>
      <c r="F203" s="470"/>
      <c r="G203" s="145">
        <v>2080</v>
      </c>
      <c r="H203" s="471" t="s">
        <v>721</v>
      </c>
      <c r="I203" s="471"/>
      <c r="J203" s="471"/>
      <c r="K203" s="471"/>
      <c r="L203" s="471"/>
      <c r="M203" s="471"/>
      <c r="N203" s="310"/>
      <c r="O203" s="171" t="str">
        <f>O204</f>
        <v>-</v>
      </c>
      <c r="P203" s="420"/>
      <c r="Q203" s="84"/>
      <c r="R203" s="420"/>
      <c r="S203" s="420"/>
      <c r="T203" s="420"/>
    </row>
    <row r="204" spans="1:20" ht="15.75" thickBot="1" x14ac:dyDescent="0.3">
      <c r="A204" s="439" t="s">
        <v>978</v>
      </c>
      <c r="B204" s="439" t="s">
        <v>979</v>
      </c>
      <c r="C204" s="152">
        <v>125000</v>
      </c>
      <c r="D204" s="152">
        <v>2080</v>
      </c>
      <c r="E204" s="152">
        <v>1</v>
      </c>
      <c r="F204" s="133">
        <f>D204*E204</f>
        <v>2080</v>
      </c>
      <c r="G204" s="134">
        <f>IF(G203&gt;0,F204/G203,0)</f>
        <v>1</v>
      </c>
      <c r="H204" s="134">
        <f>C204</f>
        <v>125000</v>
      </c>
      <c r="I204" s="201">
        <f>SUM(J204:M204)</f>
        <v>0.1966</v>
      </c>
      <c r="J204" s="438">
        <v>0.11</v>
      </c>
      <c r="K204" s="438">
        <v>0.01</v>
      </c>
      <c r="L204" s="438">
        <v>7.6499999999999999E-2</v>
      </c>
      <c r="M204" s="438">
        <v>1E-4</v>
      </c>
      <c r="N204" s="438">
        <v>4.0000000000000001E-3</v>
      </c>
      <c r="O204" s="171" t="str">
        <f>IF(H204&gt;0,"-","x")</f>
        <v>-</v>
      </c>
      <c r="P204" s="84"/>
      <c r="Q204" s="84"/>
      <c r="R204" s="84"/>
      <c r="S204" s="84"/>
      <c r="T204" s="84"/>
    </row>
    <row r="205" spans="1:20" s="144" customFormat="1" x14ac:dyDescent="0.25">
      <c r="A205" s="465" t="s">
        <v>741</v>
      </c>
      <c r="B205" s="465"/>
      <c r="C205" s="465"/>
      <c r="D205" s="465"/>
      <c r="E205" s="465"/>
      <c r="F205" s="465"/>
      <c r="G205" s="145">
        <v>2080</v>
      </c>
      <c r="H205" s="466" t="s">
        <v>721</v>
      </c>
      <c r="I205" s="466"/>
      <c r="J205" s="466"/>
      <c r="K205" s="466"/>
      <c r="L205" s="466"/>
      <c r="M205" s="466"/>
      <c r="N205" s="310"/>
      <c r="O205" s="171" t="str">
        <f>O212</f>
        <v>-</v>
      </c>
      <c r="P205" s="420"/>
      <c r="Q205" s="84"/>
      <c r="R205" s="420"/>
      <c r="S205" s="420"/>
      <c r="T205" s="420"/>
    </row>
    <row r="206" spans="1:20" x14ac:dyDescent="0.25">
      <c r="A206" s="357" t="s">
        <v>980</v>
      </c>
      <c r="B206" s="357" t="s">
        <v>981</v>
      </c>
      <c r="C206" s="147">
        <v>65000</v>
      </c>
      <c r="D206" s="147">
        <v>2080</v>
      </c>
      <c r="E206" s="147">
        <v>1</v>
      </c>
      <c r="F206" s="103">
        <f t="shared" ref="F206:F211" si="69">D206*E206</f>
        <v>2080</v>
      </c>
      <c r="G206" s="98">
        <f t="shared" ref="G206:G211" si="70">IF($G$205&gt;0,F206/$G$205,0)</f>
        <v>1</v>
      </c>
      <c r="H206" s="98">
        <f t="shared" ref="H206:H211" si="71">C206*E206</f>
        <v>65000</v>
      </c>
      <c r="I206" s="99">
        <f t="shared" ref="I206:I211" si="72">SUM(J206:M206)*E206</f>
        <v>0.1966</v>
      </c>
      <c r="J206" s="438">
        <v>0.11</v>
      </c>
      <c r="K206" s="438">
        <v>0.01</v>
      </c>
      <c r="L206" s="438">
        <v>7.6499999999999999E-2</v>
      </c>
      <c r="M206" s="438">
        <v>1E-4</v>
      </c>
      <c r="N206" s="438">
        <v>4.0000000000000001E-3</v>
      </c>
      <c r="O206" s="171" t="str">
        <f t="shared" ref="O206:O212" si="73">IF(H206&gt;0,"-","x")</f>
        <v>-</v>
      </c>
      <c r="P206" s="84"/>
      <c r="Q206" s="84"/>
      <c r="R206" s="84"/>
      <c r="S206" s="84"/>
      <c r="T206" s="84"/>
    </row>
    <row r="207" spans="1:20" x14ac:dyDescent="0.25">
      <c r="A207" s="146"/>
      <c r="B207" s="146"/>
      <c r="C207" s="147"/>
      <c r="D207" s="148"/>
      <c r="E207" s="147"/>
      <c r="F207" s="103">
        <f t="shared" si="69"/>
        <v>0</v>
      </c>
      <c r="G207" s="98">
        <f t="shared" si="70"/>
        <v>0</v>
      </c>
      <c r="H207" s="98">
        <f t="shared" si="71"/>
        <v>0</v>
      </c>
      <c r="I207" s="99">
        <f t="shared" si="72"/>
        <v>0</v>
      </c>
      <c r="J207" s="150"/>
      <c r="K207" s="150"/>
      <c r="L207" s="150"/>
      <c r="M207" s="150"/>
      <c r="N207" s="311"/>
      <c r="O207" s="171" t="str">
        <f t="shared" si="73"/>
        <v>x</v>
      </c>
      <c r="P207" s="84"/>
      <c r="Q207" s="84"/>
      <c r="R207" s="84"/>
      <c r="S207" s="84"/>
      <c r="T207" s="84"/>
    </row>
    <row r="208" spans="1:20" x14ac:dyDescent="0.25">
      <c r="A208" s="146"/>
      <c r="B208" s="146"/>
      <c r="C208" s="147"/>
      <c r="D208" s="148"/>
      <c r="E208" s="147"/>
      <c r="F208" s="103">
        <f t="shared" si="69"/>
        <v>0</v>
      </c>
      <c r="G208" s="98">
        <f t="shared" si="70"/>
        <v>0</v>
      </c>
      <c r="H208" s="98">
        <f t="shared" si="71"/>
        <v>0</v>
      </c>
      <c r="I208" s="99">
        <f t="shared" si="72"/>
        <v>0</v>
      </c>
      <c r="J208" s="150"/>
      <c r="K208" s="150"/>
      <c r="L208" s="150"/>
      <c r="M208" s="150"/>
      <c r="N208" s="311"/>
      <c r="O208" s="171" t="str">
        <f t="shared" si="73"/>
        <v>x</v>
      </c>
      <c r="P208" s="84"/>
      <c r="Q208" s="84"/>
      <c r="R208" s="84"/>
      <c r="S208" s="84"/>
      <c r="T208" s="84"/>
    </row>
    <row r="209" spans="1:20" x14ac:dyDescent="0.25">
      <c r="A209" s="146"/>
      <c r="B209" s="146"/>
      <c r="C209" s="147"/>
      <c r="D209" s="148"/>
      <c r="E209" s="147"/>
      <c r="F209" s="103">
        <f t="shared" si="69"/>
        <v>0</v>
      </c>
      <c r="G209" s="98">
        <f t="shared" si="70"/>
        <v>0</v>
      </c>
      <c r="H209" s="98">
        <f t="shared" si="71"/>
        <v>0</v>
      </c>
      <c r="I209" s="99">
        <f t="shared" si="72"/>
        <v>0</v>
      </c>
      <c r="J209" s="150"/>
      <c r="K209" s="150"/>
      <c r="L209" s="150"/>
      <c r="M209" s="150"/>
      <c r="N209" s="311"/>
      <c r="O209" s="171" t="str">
        <f t="shared" si="73"/>
        <v>x</v>
      </c>
      <c r="P209" s="84"/>
      <c r="Q209" s="84"/>
      <c r="R209" s="84"/>
      <c r="S209" s="84"/>
      <c r="T209" s="84"/>
    </row>
    <row r="210" spans="1:20" x14ac:dyDescent="0.25">
      <c r="A210" s="146"/>
      <c r="B210" s="146"/>
      <c r="C210" s="147"/>
      <c r="D210" s="148"/>
      <c r="E210" s="147"/>
      <c r="F210" s="103">
        <f t="shared" si="69"/>
        <v>0</v>
      </c>
      <c r="G210" s="98">
        <f t="shared" si="70"/>
        <v>0</v>
      </c>
      <c r="H210" s="98">
        <f t="shared" si="71"/>
        <v>0</v>
      </c>
      <c r="I210" s="99">
        <f t="shared" si="72"/>
        <v>0</v>
      </c>
      <c r="J210" s="150"/>
      <c r="K210" s="150"/>
      <c r="L210" s="150"/>
      <c r="M210" s="150"/>
      <c r="N210" s="311"/>
      <c r="O210" s="171" t="str">
        <f t="shared" si="73"/>
        <v>x</v>
      </c>
      <c r="P210" s="84"/>
      <c r="Q210" s="84"/>
      <c r="R210" s="84"/>
      <c r="S210" s="84"/>
      <c r="T210" s="84"/>
    </row>
    <row r="211" spans="1:20" x14ac:dyDescent="0.25">
      <c r="A211" s="146"/>
      <c r="B211" s="146"/>
      <c r="C211" s="147"/>
      <c r="D211" s="148"/>
      <c r="E211" s="147"/>
      <c r="F211" s="103">
        <f t="shared" si="69"/>
        <v>0</v>
      </c>
      <c r="G211" s="98">
        <f t="shared" si="70"/>
        <v>0</v>
      </c>
      <c r="H211" s="98">
        <f t="shared" si="71"/>
        <v>0</v>
      </c>
      <c r="I211" s="99">
        <f t="shared" si="72"/>
        <v>0</v>
      </c>
      <c r="J211" s="150"/>
      <c r="K211" s="150"/>
      <c r="L211" s="150"/>
      <c r="M211" s="150"/>
      <c r="N211" s="311"/>
      <c r="O211" s="171" t="str">
        <f t="shared" si="73"/>
        <v>x</v>
      </c>
      <c r="P211" s="84"/>
      <c r="Q211" s="84"/>
      <c r="R211" s="84"/>
      <c r="S211" s="84"/>
      <c r="T211" s="84"/>
    </row>
    <row r="212" spans="1:20" x14ac:dyDescent="0.25">
      <c r="A212" s="464" t="s">
        <v>723</v>
      </c>
      <c r="B212" s="464"/>
      <c r="C212" s="464"/>
      <c r="D212" s="464"/>
      <c r="E212" s="100">
        <f>SUM(E206:E211)</f>
        <v>1</v>
      </c>
      <c r="F212" s="101">
        <f>SUM(F206:F211)</f>
        <v>2080</v>
      </c>
      <c r="G212" s="101">
        <f>SUM(G206:G211)</f>
        <v>1</v>
      </c>
      <c r="H212" s="101">
        <f>SUM(H206:H211)</f>
        <v>65000</v>
      </c>
      <c r="I212" s="102">
        <f>SUM(I206:I211)</f>
        <v>0.1966</v>
      </c>
      <c r="J212" s="88"/>
      <c r="K212" s="88"/>
      <c r="L212" s="88"/>
      <c r="M212" s="88"/>
      <c r="N212" s="88"/>
      <c r="O212" s="171" t="str">
        <f t="shared" si="73"/>
        <v>-</v>
      </c>
      <c r="P212" s="84"/>
      <c r="Q212" s="84"/>
      <c r="R212" s="84"/>
      <c r="S212" s="84"/>
      <c r="T212" s="84"/>
    </row>
    <row r="213" spans="1:20" ht="15.75" thickBot="1" x14ac:dyDescent="0.3">
      <c r="A213" s="472" t="s">
        <v>724</v>
      </c>
      <c r="B213" s="472"/>
      <c r="C213" s="472"/>
      <c r="D213" s="472"/>
      <c r="E213" s="472"/>
      <c r="F213" s="472"/>
      <c r="G213" s="129">
        <f>IF($E$212&gt;0,ROUND(G212/$E$212,2),0)</f>
        <v>1</v>
      </c>
      <c r="H213" s="129">
        <f>IF($E$212&gt;0,ROUND(H212/$E$212,2),0)</f>
        <v>65000</v>
      </c>
      <c r="I213" s="200">
        <f>IF($E$212&gt;0,ROUND(I212/$E$212,4),0)</f>
        <v>0.1966</v>
      </c>
      <c r="J213" s="130"/>
      <c r="K213" s="130"/>
      <c r="L213" s="130"/>
      <c r="M213" s="130"/>
      <c r="N213" s="130"/>
      <c r="O213" s="171" t="str">
        <f>O212</f>
        <v>-</v>
      </c>
      <c r="P213" s="84"/>
      <c r="Q213" s="84"/>
      <c r="R213" s="84"/>
      <c r="S213" s="84"/>
      <c r="T213" s="84"/>
    </row>
    <row r="214" spans="1:20" s="144" customFormat="1" x14ac:dyDescent="0.25">
      <c r="A214" s="470" t="s">
        <v>742</v>
      </c>
      <c r="B214" s="470"/>
      <c r="C214" s="470"/>
      <c r="D214" s="470"/>
      <c r="E214" s="470"/>
      <c r="F214" s="470"/>
      <c r="G214" s="145"/>
      <c r="H214" s="471" t="s">
        <v>721</v>
      </c>
      <c r="I214" s="471"/>
      <c r="J214" s="471"/>
      <c r="K214" s="471"/>
      <c r="L214" s="471"/>
      <c r="M214" s="471"/>
      <c r="N214" s="310"/>
      <c r="O214" s="171" t="str">
        <f>O215</f>
        <v>x</v>
      </c>
      <c r="P214" s="420"/>
      <c r="Q214" s="84"/>
      <c r="R214" s="420"/>
      <c r="S214" s="420"/>
      <c r="T214" s="420"/>
    </row>
    <row r="215" spans="1:20" ht="15.75" thickBot="1" x14ac:dyDescent="0.3">
      <c r="A215" s="151"/>
      <c r="B215" s="151"/>
      <c r="C215" s="147"/>
      <c r="D215" s="148"/>
      <c r="E215" s="147"/>
      <c r="F215" s="133">
        <f>D215*E215</f>
        <v>0</v>
      </c>
      <c r="G215" s="134">
        <f>IF(G214&gt;0,F215/G214,0)</f>
        <v>0</v>
      </c>
      <c r="H215" s="134">
        <f>C215</f>
        <v>0</v>
      </c>
      <c r="I215" s="201">
        <f>SUM(J215:M215)</f>
        <v>0</v>
      </c>
      <c r="J215" s="150"/>
      <c r="K215" s="150"/>
      <c r="L215" s="150"/>
      <c r="M215" s="150"/>
      <c r="N215" s="153"/>
      <c r="O215" s="171" t="str">
        <f>IF(H215&gt;0,"-","x")</f>
        <v>x</v>
      </c>
      <c r="P215" s="84"/>
      <c r="Q215" s="84"/>
      <c r="R215" s="84"/>
      <c r="S215" s="84"/>
      <c r="T215" s="84"/>
    </row>
    <row r="216" spans="1:20" s="144" customFormat="1" x14ac:dyDescent="0.25">
      <c r="A216" s="465" t="s">
        <v>743</v>
      </c>
      <c r="B216" s="465"/>
      <c r="C216" s="465"/>
      <c r="D216" s="465"/>
      <c r="E216" s="465"/>
      <c r="F216" s="465"/>
      <c r="G216" s="145"/>
      <c r="H216" s="466" t="s">
        <v>721</v>
      </c>
      <c r="I216" s="466"/>
      <c r="J216" s="466"/>
      <c r="K216" s="466"/>
      <c r="L216" s="466"/>
      <c r="M216" s="466"/>
      <c r="N216" s="310"/>
      <c r="O216" s="171" t="str">
        <f>O217</f>
        <v>x</v>
      </c>
      <c r="P216" s="420"/>
      <c r="Q216" s="84"/>
      <c r="R216" s="420"/>
      <c r="S216" s="420"/>
      <c r="T216" s="420"/>
    </row>
    <row r="217" spans="1:20" ht="15.75" thickBot="1" x14ac:dyDescent="0.3">
      <c r="A217" s="146"/>
      <c r="B217" s="146"/>
      <c r="C217" s="147"/>
      <c r="D217" s="148"/>
      <c r="E217" s="147"/>
      <c r="F217" s="103">
        <f>D217*E217</f>
        <v>0</v>
      </c>
      <c r="G217" s="98">
        <f>IF($G$216&gt;0,F217/$G$216,0)</f>
        <v>0</v>
      </c>
      <c r="H217" s="98">
        <f>C217*E217</f>
        <v>0</v>
      </c>
      <c r="I217" s="344">
        <f>SUM(J217:M217)</f>
        <v>0</v>
      </c>
      <c r="J217" s="150"/>
      <c r="K217" s="150"/>
      <c r="L217" s="150"/>
      <c r="M217" s="150"/>
      <c r="N217" s="153"/>
      <c r="O217" s="171" t="str">
        <f>IF(H217&gt;0,"-","x")</f>
        <v>x</v>
      </c>
      <c r="P217" s="84"/>
      <c r="Q217" s="84"/>
      <c r="R217" s="84"/>
      <c r="S217" s="84"/>
      <c r="T217" s="84"/>
    </row>
    <row r="218" spans="1:20" x14ac:dyDescent="0.25">
      <c r="A218" s="146"/>
      <c r="B218" s="146"/>
      <c r="C218" s="147"/>
      <c r="D218" s="148"/>
      <c r="E218" s="147"/>
      <c r="F218" s="103">
        <f t="shared" ref="F218:F222" si="74">D218*E218</f>
        <v>0</v>
      </c>
      <c r="G218" s="98">
        <f t="shared" ref="G218:G222" si="75">IF($G$216&gt;0,F218/$G$216,0)</f>
        <v>0</v>
      </c>
      <c r="H218" s="98">
        <f t="shared" ref="H218:H223" si="76">C218*E218</f>
        <v>0</v>
      </c>
      <c r="I218" s="344">
        <f t="shared" ref="I218:I222" si="77">SUM(J218:M218)</f>
        <v>0</v>
      </c>
      <c r="J218" s="150"/>
      <c r="K218" s="150"/>
      <c r="L218" s="150"/>
      <c r="M218" s="150"/>
      <c r="N218" s="385"/>
      <c r="O218" s="171"/>
      <c r="P218" s="84"/>
      <c r="Q218" s="84"/>
      <c r="R218" s="84"/>
      <c r="S218" s="84"/>
      <c r="T218" s="84"/>
    </row>
    <row r="219" spans="1:20" x14ac:dyDescent="0.25">
      <c r="A219" s="146"/>
      <c r="B219" s="146"/>
      <c r="C219" s="147"/>
      <c r="D219" s="148"/>
      <c r="E219" s="147"/>
      <c r="F219" s="103">
        <f t="shared" si="74"/>
        <v>0</v>
      </c>
      <c r="G219" s="98">
        <f t="shared" si="75"/>
        <v>0</v>
      </c>
      <c r="H219" s="98">
        <f t="shared" si="76"/>
        <v>0</v>
      </c>
      <c r="I219" s="344">
        <f t="shared" si="77"/>
        <v>0</v>
      </c>
      <c r="J219" s="150"/>
      <c r="K219" s="150"/>
      <c r="L219" s="150"/>
      <c r="M219" s="150"/>
      <c r="N219" s="385"/>
      <c r="O219" s="171"/>
      <c r="P219" s="84"/>
      <c r="Q219" s="84"/>
      <c r="R219" s="84"/>
      <c r="S219" s="84"/>
      <c r="T219" s="84"/>
    </row>
    <row r="220" spans="1:20" x14ac:dyDescent="0.25">
      <c r="A220" s="146"/>
      <c r="B220" s="146"/>
      <c r="C220" s="147"/>
      <c r="D220" s="148"/>
      <c r="E220" s="147"/>
      <c r="F220" s="103">
        <f t="shared" si="74"/>
        <v>0</v>
      </c>
      <c r="G220" s="98">
        <f t="shared" si="75"/>
        <v>0</v>
      </c>
      <c r="H220" s="98">
        <f t="shared" si="76"/>
        <v>0</v>
      </c>
      <c r="I220" s="344">
        <f t="shared" si="77"/>
        <v>0</v>
      </c>
      <c r="J220" s="150"/>
      <c r="K220" s="150"/>
      <c r="L220" s="150"/>
      <c r="M220" s="150"/>
      <c r="N220" s="385"/>
      <c r="O220" s="171"/>
      <c r="P220" s="84"/>
      <c r="Q220" s="84"/>
      <c r="R220" s="84"/>
      <c r="S220" s="84"/>
      <c r="T220" s="84"/>
    </row>
    <row r="221" spans="1:20" x14ac:dyDescent="0.25">
      <c r="A221" s="146"/>
      <c r="B221" s="146"/>
      <c r="C221" s="147"/>
      <c r="D221" s="148"/>
      <c r="E221" s="147"/>
      <c r="F221" s="103">
        <f t="shared" si="74"/>
        <v>0</v>
      </c>
      <c r="G221" s="98">
        <f t="shared" si="75"/>
        <v>0</v>
      </c>
      <c r="H221" s="98">
        <f t="shared" si="76"/>
        <v>0</v>
      </c>
      <c r="I221" s="344">
        <f t="shared" si="77"/>
        <v>0</v>
      </c>
      <c r="J221" s="150"/>
      <c r="K221" s="150"/>
      <c r="L221" s="150"/>
      <c r="M221" s="150"/>
      <c r="N221" s="385"/>
      <c r="O221" s="171"/>
      <c r="P221" s="84"/>
      <c r="Q221" s="84"/>
      <c r="R221" s="84"/>
      <c r="S221" s="84"/>
      <c r="T221" s="84"/>
    </row>
    <row r="222" spans="1:20" x14ac:dyDescent="0.25">
      <c r="A222" s="146"/>
      <c r="B222" s="146"/>
      <c r="C222" s="147"/>
      <c r="D222" s="148"/>
      <c r="E222" s="147"/>
      <c r="F222" s="103">
        <f t="shared" si="74"/>
        <v>0</v>
      </c>
      <c r="G222" s="98">
        <f t="shared" si="75"/>
        <v>0</v>
      </c>
      <c r="H222" s="98">
        <f t="shared" si="76"/>
        <v>0</v>
      </c>
      <c r="I222" s="344">
        <f t="shared" si="77"/>
        <v>0</v>
      </c>
      <c r="J222" s="150"/>
      <c r="K222" s="150"/>
      <c r="L222" s="150"/>
      <c r="M222" s="150"/>
      <c r="N222" s="311"/>
      <c r="O222" s="171" t="str">
        <f>IF(H222&gt;0,"-","x")</f>
        <v>x</v>
      </c>
      <c r="P222" s="84"/>
      <c r="Q222" s="84"/>
      <c r="R222" s="84"/>
      <c r="S222" s="84"/>
      <c r="T222" s="84"/>
    </row>
    <row r="223" spans="1:20" x14ac:dyDescent="0.25">
      <c r="A223" s="146"/>
      <c r="B223" s="146"/>
      <c r="C223" s="147"/>
      <c r="D223" s="148"/>
      <c r="E223" s="147"/>
      <c r="F223" s="103">
        <f>D223*E223</f>
        <v>0</v>
      </c>
      <c r="G223" s="98">
        <f>IF(G216&gt;0,F223/G216,0)</f>
        <v>0</v>
      </c>
      <c r="H223" s="98">
        <f t="shared" si="76"/>
        <v>0</v>
      </c>
      <c r="I223" s="344">
        <f>SUM(J223:M223)</f>
        <v>0</v>
      </c>
      <c r="J223" s="150"/>
      <c r="K223" s="150"/>
      <c r="L223" s="150"/>
      <c r="M223" s="150"/>
      <c r="N223" s="311"/>
      <c r="O223" s="171" t="str">
        <f>IF(H223&gt;0,"-","x")</f>
        <v>x</v>
      </c>
      <c r="P223" s="84"/>
      <c r="Q223" s="84"/>
      <c r="R223" s="84"/>
      <c r="S223" s="84"/>
      <c r="T223" s="84"/>
    </row>
    <row r="224" spans="1:20" x14ac:dyDescent="0.25">
      <c r="A224" s="479" t="s">
        <v>723</v>
      </c>
      <c r="B224" s="479"/>
      <c r="C224" s="464"/>
      <c r="D224" s="464"/>
      <c r="E224" s="100">
        <f>SUM(E217:E223)</f>
        <v>0</v>
      </c>
      <c r="F224" s="342">
        <f>SUM(F217:F223)</f>
        <v>0</v>
      </c>
      <c r="G224" s="342">
        <f>SUM(G217:G223)</f>
        <v>0</v>
      </c>
      <c r="H224" s="342">
        <f>SUM(H217:H223)</f>
        <v>0</v>
      </c>
      <c r="I224" s="343">
        <f>SUM(I217:I223)</f>
        <v>0</v>
      </c>
      <c r="J224" s="88"/>
      <c r="K224" s="88"/>
      <c r="L224" s="88"/>
      <c r="M224" s="88"/>
      <c r="N224" s="88"/>
      <c r="O224" s="171" t="str">
        <f>IF(H224&gt;0,"-","x")</f>
        <v>x</v>
      </c>
      <c r="P224" s="84"/>
      <c r="Q224" s="84"/>
      <c r="R224" s="84"/>
      <c r="S224" s="84"/>
      <c r="T224" s="84"/>
    </row>
    <row r="225" spans="1:20" ht="15.75" thickBot="1" x14ac:dyDescent="0.3">
      <c r="A225" s="472" t="s">
        <v>724</v>
      </c>
      <c r="B225" s="472"/>
      <c r="C225" s="472"/>
      <c r="D225" s="472"/>
      <c r="E225" s="472"/>
      <c r="F225" s="472"/>
      <c r="G225" s="129">
        <f>IF($E$224&gt;0,ROUND(G224/$E$224,2),0)</f>
        <v>0</v>
      </c>
      <c r="H225" s="129">
        <f>IF($E$224&gt;0,ROUND(H224/$E$224,2),0)</f>
        <v>0</v>
      </c>
      <c r="I225" s="200">
        <f>IF($E$224&gt;0,ROUND(I224/$E$224,4),0)</f>
        <v>0</v>
      </c>
      <c r="J225" s="130"/>
      <c r="K225" s="130"/>
      <c r="L225" s="130"/>
      <c r="M225" s="130"/>
      <c r="N225" s="130"/>
      <c r="O225" s="171" t="str">
        <f>O224</f>
        <v>x</v>
      </c>
      <c r="P225" s="84"/>
      <c r="Q225" s="84"/>
      <c r="R225" s="84"/>
      <c r="S225" s="84"/>
      <c r="T225" s="84"/>
    </row>
    <row r="226" spans="1:20" s="144" customFormat="1" x14ac:dyDescent="0.25">
      <c r="A226" s="465" t="s">
        <v>744</v>
      </c>
      <c r="B226" s="465"/>
      <c r="C226" s="465"/>
      <c r="D226" s="465"/>
      <c r="E226" s="465"/>
      <c r="F226" s="465"/>
      <c r="G226" s="145">
        <v>2080</v>
      </c>
      <c r="H226" s="466" t="s">
        <v>721</v>
      </c>
      <c r="I226" s="466"/>
      <c r="J226" s="466"/>
      <c r="K226" s="466"/>
      <c r="L226" s="466"/>
      <c r="M226" s="466"/>
      <c r="N226" s="310"/>
      <c r="O226" s="171" t="str">
        <f>O232</f>
        <v>-</v>
      </c>
      <c r="P226" s="420"/>
      <c r="Q226" s="84"/>
      <c r="R226" s="420"/>
      <c r="S226" s="420"/>
      <c r="T226" s="420"/>
    </row>
    <row r="227" spans="1:20" x14ac:dyDescent="0.25">
      <c r="A227" s="357" t="s">
        <v>982</v>
      </c>
      <c r="B227" s="357" t="s">
        <v>983</v>
      </c>
      <c r="C227" s="147">
        <v>41000</v>
      </c>
      <c r="D227" s="147">
        <v>2080</v>
      </c>
      <c r="E227" s="147">
        <v>0.75</v>
      </c>
      <c r="F227" s="103">
        <f>D227*E227</f>
        <v>1560</v>
      </c>
      <c r="G227" s="98">
        <f>IF($G$226&gt;0,F227/$G$226,0)</f>
        <v>0.75</v>
      </c>
      <c r="H227" s="98">
        <f>C227*E227</f>
        <v>30750</v>
      </c>
      <c r="I227" s="99">
        <f>SUM(J227:M227)*E227</f>
        <v>0.14745</v>
      </c>
      <c r="J227" s="438">
        <v>0.11</v>
      </c>
      <c r="K227" s="438">
        <v>0.01</v>
      </c>
      <c r="L227" s="438">
        <v>7.6499999999999999E-2</v>
      </c>
      <c r="M227" s="438">
        <v>1E-4</v>
      </c>
      <c r="N227" s="438">
        <v>4.0000000000000001E-3</v>
      </c>
      <c r="O227" s="171" t="str">
        <f t="shared" ref="O227:O232" si="78">IF(H227&gt;0,"-","x")</f>
        <v>-</v>
      </c>
      <c r="P227" s="84"/>
      <c r="Q227" s="84"/>
      <c r="R227" s="84"/>
      <c r="S227" s="84"/>
      <c r="T227" s="84"/>
    </row>
    <row r="228" spans="1:20" x14ac:dyDescent="0.25">
      <c r="A228" s="357" t="s">
        <v>1025</v>
      </c>
      <c r="B228" s="357" t="s">
        <v>983</v>
      </c>
      <c r="C228" s="147">
        <v>19968</v>
      </c>
      <c r="D228" s="147">
        <v>2080</v>
      </c>
      <c r="E228" s="147">
        <v>0.75</v>
      </c>
      <c r="F228" s="103">
        <f>D228*E228</f>
        <v>1560</v>
      </c>
      <c r="G228" s="98">
        <f>IF($G$226&gt;0,F228/$G$226,0)</f>
        <v>0.75</v>
      </c>
      <c r="H228" s="98">
        <f>C228*E228</f>
        <v>14976</v>
      </c>
      <c r="I228" s="99">
        <f>SUM(J228:M228)*E228</f>
        <v>0.14745</v>
      </c>
      <c r="J228" s="438">
        <v>0.11</v>
      </c>
      <c r="K228" s="438">
        <v>0.01</v>
      </c>
      <c r="L228" s="438">
        <v>7.6499999999999999E-2</v>
      </c>
      <c r="M228" s="438">
        <v>1E-4</v>
      </c>
      <c r="N228" s="311"/>
      <c r="O228" s="171" t="str">
        <f t="shared" si="78"/>
        <v>-</v>
      </c>
      <c r="P228" s="84"/>
      <c r="Q228" s="84"/>
      <c r="R228" s="84"/>
      <c r="S228" s="84"/>
      <c r="T228" s="84"/>
    </row>
    <row r="229" spans="1:20" x14ac:dyDescent="0.25">
      <c r="A229" s="146" t="s">
        <v>1026</v>
      </c>
      <c r="B229" s="357" t="s">
        <v>983</v>
      </c>
      <c r="C229" s="147">
        <v>12782</v>
      </c>
      <c r="D229" s="147">
        <v>2080</v>
      </c>
      <c r="E229" s="147">
        <v>0.75</v>
      </c>
      <c r="F229" s="103">
        <f>D229*E229</f>
        <v>1560</v>
      </c>
      <c r="G229" s="98">
        <f>IF($G$226&gt;0,F229/$G$226,0)</f>
        <v>0.75</v>
      </c>
      <c r="H229" s="98">
        <f>C229*E229</f>
        <v>9586.5</v>
      </c>
      <c r="I229" s="99">
        <f>SUM(J229:M229)*E229</f>
        <v>0.14745</v>
      </c>
      <c r="J229" s="438">
        <v>0.11</v>
      </c>
      <c r="K229" s="438">
        <v>0.01</v>
      </c>
      <c r="L229" s="438">
        <v>7.6499999999999999E-2</v>
      </c>
      <c r="M229" s="438">
        <v>1E-4</v>
      </c>
      <c r="N229" s="311"/>
      <c r="O229" s="171" t="str">
        <f t="shared" si="78"/>
        <v>-</v>
      </c>
      <c r="P229" s="84"/>
      <c r="Q229" s="84"/>
      <c r="R229" s="84"/>
      <c r="S229" s="84"/>
      <c r="T229" s="84"/>
    </row>
    <row r="230" spans="1:20" x14ac:dyDescent="0.25">
      <c r="A230" s="146"/>
      <c r="B230" s="146"/>
      <c r="C230" s="147"/>
      <c r="D230" s="148"/>
      <c r="E230" s="147"/>
      <c r="F230" s="103">
        <f>D230*E230</f>
        <v>0</v>
      </c>
      <c r="G230" s="98">
        <f>IF($G$226&gt;0,F230/$G$226,0)</f>
        <v>0</v>
      </c>
      <c r="H230" s="98">
        <f>C230*E230</f>
        <v>0</v>
      </c>
      <c r="I230" s="99">
        <f>SUM(J230:M230)*E230</f>
        <v>0</v>
      </c>
      <c r="J230" s="150"/>
      <c r="K230" s="150"/>
      <c r="L230" s="150"/>
      <c r="M230" s="150"/>
      <c r="N230" s="311"/>
      <c r="O230" s="171" t="str">
        <f t="shared" si="78"/>
        <v>x</v>
      </c>
      <c r="P230" s="84"/>
      <c r="Q230" s="84"/>
      <c r="R230" s="84"/>
      <c r="S230" s="84"/>
      <c r="T230" s="84"/>
    </row>
    <row r="231" spans="1:20" x14ac:dyDescent="0.25">
      <c r="A231" s="146"/>
      <c r="B231" s="146"/>
      <c r="C231" s="147"/>
      <c r="D231" s="148"/>
      <c r="E231" s="147"/>
      <c r="F231" s="103">
        <f>D231*E231</f>
        <v>0</v>
      </c>
      <c r="G231" s="98">
        <f>IF($G$226&gt;0,F231/$G$226,0)</f>
        <v>0</v>
      </c>
      <c r="H231" s="98">
        <f>C231*E231</f>
        <v>0</v>
      </c>
      <c r="I231" s="99">
        <f>SUM(J231:M231)*E231</f>
        <v>0</v>
      </c>
      <c r="J231" s="150"/>
      <c r="K231" s="150"/>
      <c r="L231" s="150"/>
      <c r="M231" s="150"/>
      <c r="N231" s="311"/>
      <c r="O231" s="171" t="str">
        <f t="shared" si="78"/>
        <v>x</v>
      </c>
      <c r="P231" s="84"/>
      <c r="Q231" s="84"/>
      <c r="R231" s="84"/>
      <c r="S231" s="84"/>
      <c r="T231" s="84"/>
    </row>
    <row r="232" spans="1:20" x14ac:dyDescent="0.25">
      <c r="A232" s="464" t="s">
        <v>723</v>
      </c>
      <c r="B232" s="464"/>
      <c r="C232" s="464"/>
      <c r="D232" s="464"/>
      <c r="E232" s="100">
        <f>SUM(E227:E231)</f>
        <v>2.25</v>
      </c>
      <c r="F232" s="101">
        <f>SUM(F227:F231)</f>
        <v>4680</v>
      </c>
      <c r="G232" s="101">
        <f>SUM(G227:G231)</f>
        <v>2.25</v>
      </c>
      <c r="H232" s="101">
        <f>SUM(H227:H231)</f>
        <v>55312.5</v>
      </c>
      <c r="I232" s="102">
        <f>SUM(I227:I231)</f>
        <v>0.44235000000000002</v>
      </c>
      <c r="J232" s="88"/>
      <c r="K232" s="88"/>
      <c r="L232" s="88"/>
      <c r="M232" s="88"/>
      <c r="N232" s="88"/>
      <c r="O232" s="171" t="str">
        <f t="shared" si="78"/>
        <v>-</v>
      </c>
      <c r="P232" s="84"/>
      <c r="Q232" s="84"/>
      <c r="R232" s="84"/>
      <c r="S232" s="84"/>
      <c r="T232" s="84"/>
    </row>
    <row r="233" spans="1:20" ht="15.75" thickBot="1" x14ac:dyDescent="0.3">
      <c r="A233" s="472" t="s">
        <v>724</v>
      </c>
      <c r="B233" s="472"/>
      <c r="C233" s="472"/>
      <c r="D233" s="472"/>
      <c r="E233" s="472"/>
      <c r="F233" s="472"/>
      <c r="G233" s="129">
        <f>IF($E$232&gt;0,ROUND(G232/$E$232,2),0)</f>
        <v>1</v>
      </c>
      <c r="H233" s="129">
        <f>IF($E$232&gt;0,ROUND(H232/$E$232,2),0)</f>
        <v>24583.33</v>
      </c>
      <c r="I233" s="200">
        <f>IF($E$232&gt;0,ROUND(I232/$E$232,4),0)</f>
        <v>0.1966</v>
      </c>
      <c r="J233" s="130"/>
      <c r="K233" s="130"/>
      <c r="L233" s="130"/>
      <c r="M233" s="130"/>
      <c r="N233" s="130"/>
      <c r="O233" s="171" t="str">
        <f>O232</f>
        <v>-</v>
      </c>
      <c r="P233" s="84"/>
      <c r="Q233" s="84"/>
      <c r="R233" s="84"/>
      <c r="S233" s="84"/>
      <c r="T233" s="84"/>
    </row>
    <row r="234" spans="1:20" s="144" customFormat="1" x14ac:dyDescent="0.25">
      <c r="A234" s="470" t="s">
        <v>745</v>
      </c>
      <c r="B234" s="470"/>
      <c r="C234" s="470"/>
      <c r="D234" s="470"/>
      <c r="E234" s="470"/>
      <c r="F234" s="470"/>
      <c r="G234" s="145"/>
      <c r="H234" s="471" t="s">
        <v>721</v>
      </c>
      <c r="I234" s="471"/>
      <c r="J234" s="471"/>
      <c r="K234" s="471"/>
      <c r="L234" s="471"/>
      <c r="M234" s="471"/>
      <c r="N234" s="310"/>
      <c r="O234" s="171" t="str">
        <f>O237</f>
        <v>x</v>
      </c>
      <c r="P234" s="420"/>
      <c r="Q234" s="84"/>
      <c r="R234" s="420"/>
      <c r="S234" s="420"/>
      <c r="T234" s="420"/>
    </row>
    <row r="235" spans="1:20" x14ac:dyDescent="0.25">
      <c r="A235" s="146"/>
      <c r="B235" s="146"/>
      <c r="C235" s="147"/>
      <c r="D235" s="148"/>
      <c r="E235" s="147"/>
      <c r="F235" s="103">
        <f>D235*E235</f>
        <v>0</v>
      </c>
      <c r="G235" s="98">
        <f>IF($G$234&gt;0,F235/$G$234,0)</f>
        <v>0</v>
      </c>
      <c r="H235" s="98">
        <f>C235*E235</f>
        <v>0</v>
      </c>
      <c r="I235" s="99">
        <f>SUM(J235:M235)*E235</f>
        <v>0</v>
      </c>
      <c r="J235" s="150"/>
      <c r="K235" s="150"/>
      <c r="L235" s="150"/>
      <c r="M235" s="150"/>
      <c r="N235" s="150"/>
      <c r="O235" s="171" t="str">
        <f>IF(H235&gt;0,"-","x")</f>
        <v>x</v>
      </c>
      <c r="P235" s="84"/>
      <c r="Q235" s="84"/>
      <c r="R235" s="84"/>
      <c r="S235" s="84"/>
      <c r="T235" s="84"/>
    </row>
    <row r="236" spans="1:20" x14ac:dyDescent="0.25">
      <c r="A236" s="146"/>
      <c r="B236" s="146"/>
      <c r="C236" s="147"/>
      <c r="D236" s="148"/>
      <c r="E236" s="147"/>
      <c r="F236" s="103">
        <f>D236*E236</f>
        <v>0</v>
      </c>
      <c r="G236" s="98">
        <f>IF($G$234&gt;0,F236/$G$234,0)</f>
        <v>0</v>
      </c>
      <c r="H236" s="98">
        <f>C236*E236</f>
        <v>0</v>
      </c>
      <c r="I236" s="99">
        <f>SUM(J236:M236)*E236</f>
        <v>0</v>
      </c>
      <c r="J236" s="150"/>
      <c r="K236" s="150"/>
      <c r="L236" s="150"/>
      <c r="M236" s="150"/>
      <c r="N236" s="311"/>
      <c r="O236" s="171" t="str">
        <f>IF(H236&gt;0,"-","x")</f>
        <v>x</v>
      </c>
      <c r="P236" s="84"/>
      <c r="Q236" s="84"/>
      <c r="R236" s="84"/>
      <c r="S236" s="84"/>
      <c r="T236" s="84"/>
    </row>
    <row r="237" spans="1:20" x14ac:dyDescent="0.25">
      <c r="A237" s="464" t="s">
        <v>723</v>
      </c>
      <c r="B237" s="464"/>
      <c r="C237" s="464"/>
      <c r="D237" s="464"/>
      <c r="E237" s="100">
        <f>SUM(E235:E236)</f>
        <v>0</v>
      </c>
      <c r="F237" s="101">
        <f>SUM(F235:F236)</f>
        <v>0</v>
      </c>
      <c r="G237" s="101">
        <f>SUM(G235:G236)</f>
        <v>0</v>
      </c>
      <c r="H237" s="101">
        <f>SUM(H235:H236)</f>
        <v>0</v>
      </c>
      <c r="I237" s="102">
        <f>SUM(I235:I236)</f>
        <v>0</v>
      </c>
      <c r="J237" s="88"/>
      <c r="K237" s="88"/>
      <c r="L237" s="88"/>
      <c r="M237" s="88"/>
      <c r="N237" s="88"/>
      <c r="O237" s="171" t="str">
        <f>IF(H237&gt;0,"-","x")</f>
        <v>x</v>
      </c>
      <c r="P237" s="84"/>
      <c r="Q237" s="84"/>
      <c r="R237" s="84"/>
      <c r="S237" s="84"/>
      <c r="T237" s="84"/>
    </row>
    <row r="238" spans="1:20" ht="15.75" thickBot="1" x14ac:dyDescent="0.3">
      <c r="A238" s="472" t="s">
        <v>724</v>
      </c>
      <c r="B238" s="472"/>
      <c r="C238" s="472"/>
      <c r="D238" s="472"/>
      <c r="E238" s="472"/>
      <c r="F238" s="472"/>
      <c r="G238" s="129">
        <f>IF($E$237&gt;0,ROUND(G237/$E$237,2),0)</f>
        <v>0</v>
      </c>
      <c r="H238" s="129">
        <f>IF($E$237&gt;0,ROUND(H237/$E$237,2),0)</f>
        <v>0</v>
      </c>
      <c r="I238" s="200">
        <f>IF($E$237&gt;0,ROUND(I237/$E$237,4),0)</f>
        <v>0</v>
      </c>
      <c r="J238" s="130"/>
      <c r="K238" s="130"/>
      <c r="L238" s="130"/>
      <c r="M238" s="130"/>
      <c r="N238" s="130"/>
      <c r="O238" s="171" t="str">
        <f>O237</f>
        <v>x</v>
      </c>
      <c r="P238" s="84"/>
      <c r="Q238" s="84"/>
      <c r="R238" s="84"/>
      <c r="S238" s="84"/>
      <c r="T238" s="84"/>
    </row>
    <row r="239" spans="1:20" s="144" customFormat="1" x14ac:dyDescent="0.25">
      <c r="A239" s="465" t="s">
        <v>746</v>
      </c>
      <c r="B239" s="465"/>
      <c r="C239" s="465"/>
      <c r="D239" s="465"/>
      <c r="E239" s="465"/>
      <c r="F239" s="465"/>
      <c r="G239" s="145"/>
      <c r="H239" s="466" t="s">
        <v>721</v>
      </c>
      <c r="I239" s="466"/>
      <c r="J239" s="466"/>
      <c r="K239" s="466"/>
      <c r="L239" s="466"/>
      <c r="M239" s="466"/>
      <c r="N239" s="310"/>
      <c r="O239" s="171" t="str">
        <f>O240</f>
        <v>x</v>
      </c>
      <c r="P239" s="420"/>
      <c r="Q239" s="84"/>
      <c r="R239" s="420"/>
      <c r="S239" s="420"/>
      <c r="T239" s="420"/>
    </row>
    <row r="240" spans="1:20" ht="15.75" thickBot="1" x14ac:dyDescent="0.3">
      <c r="A240" s="151"/>
      <c r="B240" s="151"/>
      <c r="C240" s="147"/>
      <c r="D240" s="148"/>
      <c r="E240" s="147"/>
      <c r="F240" s="133">
        <f>D240*E240</f>
        <v>0</v>
      </c>
      <c r="G240" s="134">
        <f>IF(G239&gt;0,F240/G239,0)</f>
        <v>0</v>
      </c>
      <c r="H240" s="134">
        <f>C240*E240</f>
        <v>0</v>
      </c>
      <c r="I240" s="135">
        <f>SUM(J240:M240)</f>
        <v>0</v>
      </c>
      <c r="J240" s="150"/>
      <c r="K240" s="150"/>
      <c r="L240" s="150"/>
      <c r="M240" s="150"/>
      <c r="N240" s="153"/>
      <c r="O240" s="171" t="str">
        <f>IF(H240&gt;0,"-","x")</f>
        <v>x</v>
      </c>
      <c r="P240" s="84"/>
      <c r="Q240" s="84"/>
      <c r="R240" s="84"/>
      <c r="S240" s="84"/>
      <c r="T240" s="84"/>
    </row>
    <row r="241" spans="1:20" s="144" customFormat="1" x14ac:dyDescent="0.25">
      <c r="A241" s="470" t="s">
        <v>747</v>
      </c>
      <c r="B241" s="470"/>
      <c r="C241" s="470"/>
      <c r="D241" s="470"/>
      <c r="E241" s="470"/>
      <c r="F241" s="470"/>
      <c r="G241" s="145">
        <v>2080</v>
      </c>
      <c r="H241" s="471" t="s">
        <v>721</v>
      </c>
      <c r="I241" s="471"/>
      <c r="J241" s="471"/>
      <c r="K241" s="471"/>
      <c r="L241" s="471"/>
      <c r="M241" s="471"/>
      <c r="N241" s="310"/>
      <c r="O241" s="171" t="str">
        <f>O247</f>
        <v>-</v>
      </c>
      <c r="P241" s="420"/>
      <c r="Q241" s="84"/>
      <c r="R241" s="420"/>
      <c r="S241" s="420"/>
      <c r="T241" s="420"/>
    </row>
    <row r="242" spans="1:20" ht="15.75" thickBot="1" x14ac:dyDescent="0.3">
      <c r="A242" s="439" t="s">
        <v>984</v>
      </c>
      <c r="B242" s="439" t="s">
        <v>985</v>
      </c>
      <c r="C242" s="152">
        <v>70000</v>
      </c>
      <c r="D242" s="152">
        <v>2080</v>
      </c>
      <c r="E242" s="440">
        <v>0.5</v>
      </c>
      <c r="F242" s="103">
        <f>D242*E242</f>
        <v>1040</v>
      </c>
      <c r="G242" s="98">
        <f>IF($G$241&gt;0,F242/$G$241,0)</f>
        <v>0.5</v>
      </c>
      <c r="H242" s="98">
        <f>C242*E242</f>
        <v>35000</v>
      </c>
      <c r="I242" s="99">
        <f>SUM(J242:M242)*E242</f>
        <v>3.8300000000000001E-2</v>
      </c>
      <c r="J242" s="438">
        <v>0</v>
      </c>
      <c r="K242" s="438">
        <v>0</v>
      </c>
      <c r="L242" s="438">
        <v>7.6499999999999999E-2</v>
      </c>
      <c r="M242" s="438">
        <v>1E-4</v>
      </c>
      <c r="N242" s="438">
        <v>4.0000000000000001E-3</v>
      </c>
      <c r="O242" s="171" t="str">
        <f>IF(H242&gt;0,"-","x")</f>
        <v>-</v>
      </c>
      <c r="P242"/>
      <c r="Q242" s="84"/>
      <c r="R242"/>
      <c r="S242" s="84"/>
      <c r="T242" s="84"/>
    </row>
    <row r="243" spans="1:20" x14ac:dyDescent="0.25">
      <c r="A243" s="146"/>
      <c r="B243" s="146"/>
      <c r="C243" s="147"/>
      <c r="D243" s="148"/>
      <c r="E243" s="147"/>
      <c r="F243" s="103">
        <f>D243*E243</f>
        <v>0</v>
      </c>
      <c r="G243" s="98">
        <f>IF($G$241&gt;0,F243/$G$241,0)</f>
        <v>0</v>
      </c>
      <c r="H243" s="98">
        <f>C243*E243</f>
        <v>0</v>
      </c>
      <c r="I243" s="99">
        <f>SUM(J243:M243)*E243</f>
        <v>0</v>
      </c>
      <c r="J243" s="150"/>
      <c r="K243" s="150"/>
      <c r="L243" s="150"/>
      <c r="M243" s="150"/>
      <c r="N243" s="311"/>
      <c r="O243" s="171" t="str">
        <f>IF(H243&gt;0,"-","x")</f>
        <v>x</v>
      </c>
      <c r="P243"/>
      <c r="Q243" s="84"/>
      <c r="R243"/>
      <c r="S243" s="84"/>
      <c r="T243" s="84"/>
    </row>
    <row r="244" spans="1:20" x14ac:dyDescent="0.25">
      <c r="A244" s="146"/>
      <c r="B244" s="146"/>
      <c r="C244" s="147"/>
      <c r="D244" s="148"/>
      <c r="E244" s="147"/>
      <c r="F244" s="103">
        <f>D244*E244</f>
        <v>0</v>
      </c>
      <c r="G244" s="98">
        <f>IF($G$241&gt;0,F244/$G$241,0)</f>
        <v>0</v>
      </c>
      <c r="H244" s="98">
        <f>C244*E244</f>
        <v>0</v>
      </c>
      <c r="I244" s="99">
        <f>SUM(J244:M244)*E244</f>
        <v>0</v>
      </c>
      <c r="J244" s="150"/>
      <c r="K244" s="150"/>
      <c r="L244" s="150"/>
      <c r="M244" s="150"/>
      <c r="N244" s="311"/>
      <c r="O244" s="171"/>
      <c r="P244"/>
      <c r="Q244" s="84"/>
      <c r="R244"/>
      <c r="S244" s="84"/>
      <c r="T244" s="84"/>
    </row>
    <row r="245" spans="1:20" x14ac:dyDescent="0.25">
      <c r="A245" s="146"/>
      <c r="B245" s="146"/>
      <c r="C245" s="147"/>
      <c r="D245" s="148"/>
      <c r="E245" s="147"/>
      <c r="F245" s="103">
        <f>D245*E245</f>
        <v>0</v>
      </c>
      <c r="G245" s="98">
        <f>IF($G$241&gt;0,F245/$G$241,0)</f>
        <v>0</v>
      </c>
      <c r="H245" s="98">
        <f>C245*E245</f>
        <v>0</v>
      </c>
      <c r="I245" s="99">
        <f>SUM(J245:M245)*E245</f>
        <v>0</v>
      </c>
      <c r="J245" s="150"/>
      <c r="K245" s="150"/>
      <c r="L245" s="150"/>
      <c r="M245" s="150"/>
      <c r="N245" s="311"/>
      <c r="O245" s="171" t="str">
        <f>IF(H245&gt;0,"-","x")</f>
        <v>x</v>
      </c>
      <c r="P245" s="84"/>
      <c r="Q245" s="84"/>
      <c r="R245" s="84"/>
      <c r="S245" s="84"/>
      <c r="T245" s="84"/>
    </row>
    <row r="246" spans="1:20" x14ac:dyDescent="0.25">
      <c r="A246" s="146"/>
      <c r="B246" s="146"/>
      <c r="C246" s="147"/>
      <c r="D246" s="148"/>
      <c r="E246" s="147"/>
      <c r="F246" s="103">
        <f>D246*E246</f>
        <v>0</v>
      </c>
      <c r="G246" s="98">
        <f>IF($G$241&gt;0,F246/$G$241,0)</f>
        <v>0</v>
      </c>
      <c r="H246" s="98">
        <f>C246*E246</f>
        <v>0</v>
      </c>
      <c r="I246" s="99">
        <f>SUM(J246:M246)*E246</f>
        <v>0</v>
      </c>
      <c r="J246" s="150"/>
      <c r="K246" s="150"/>
      <c r="L246" s="150"/>
      <c r="M246" s="150"/>
      <c r="N246" s="311"/>
      <c r="O246" s="171" t="str">
        <f>IF(H246&gt;0,"-","x")</f>
        <v>x</v>
      </c>
      <c r="P246" s="84"/>
      <c r="Q246" s="84"/>
      <c r="R246" s="84"/>
      <c r="S246" s="84"/>
      <c r="T246" s="84"/>
    </row>
    <row r="247" spans="1:20" x14ac:dyDescent="0.25">
      <c r="A247" s="464" t="s">
        <v>723</v>
      </c>
      <c r="B247" s="464"/>
      <c r="C247" s="464"/>
      <c r="D247" s="464"/>
      <c r="E247" s="100">
        <f>SUM(E242:E246)</f>
        <v>0.5</v>
      </c>
      <c r="F247" s="101">
        <f>SUM(F242:F246)</f>
        <v>1040</v>
      </c>
      <c r="G247" s="101">
        <f>SUM(G242:G246)</f>
        <v>0.5</v>
      </c>
      <c r="H247" s="101">
        <f>SUM(H242:H246)</f>
        <v>35000</v>
      </c>
      <c r="I247" s="102">
        <f>SUM(I242:I246)</f>
        <v>3.8300000000000001E-2</v>
      </c>
      <c r="J247" s="88"/>
      <c r="K247" s="88"/>
      <c r="L247" s="88"/>
      <c r="M247" s="88"/>
      <c r="N247" s="88"/>
      <c r="O247" s="171" t="str">
        <f>IF(H247&gt;0,"-","x")</f>
        <v>-</v>
      </c>
      <c r="P247" s="84"/>
      <c r="Q247" s="84"/>
      <c r="R247" s="84"/>
      <c r="S247" s="84"/>
      <c r="T247" s="84"/>
    </row>
    <row r="248" spans="1:20" ht="15.75" thickBot="1" x14ac:dyDescent="0.3">
      <c r="A248" s="472" t="s">
        <v>724</v>
      </c>
      <c r="B248" s="472"/>
      <c r="C248" s="472"/>
      <c r="D248" s="472"/>
      <c r="E248" s="472"/>
      <c r="F248" s="472"/>
      <c r="G248" s="129">
        <f>IF($E$247&gt;0,ROUND(G247/$E$247,2),0)</f>
        <v>1</v>
      </c>
      <c r="H248" s="129">
        <f>IF($E$247&gt;0,ROUND(H247/$E$247,2),0)</f>
        <v>70000</v>
      </c>
      <c r="I248" s="200">
        <f>IF($E$247&gt;0,ROUND(I247/$E$247,4),0)</f>
        <v>7.6600000000000001E-2</v>
      </c>
      <c r="J248" s="130"/>
      <c r="K248" s="130"/>
      <c r="L248" s="130"/>
      <c r="M248" s="130"/>
      <c r="N248" s="130"/>
      <c r="O248" s="171" t="str">
        <f>O247</f>
        <v>-</v>
      </c>
      <c r="P248" s="84"/>
      <c r="Q248" s="84"/>
      <c r="R248" s="84"/>
      <c r="S248" s="84"/>
      <c r="T248" s="84"/>
    </row>
    <row r="249" spans="1:20" s="144" customFormat="1" x14ac:dyDescent="0.25">
      <c r="A249" s="465" t="s">
        <v>748</v>
      </c>
      <c r="B249" s="465"/>
      <c r="C249" s="465"/>
      <c r="D249" s="465"/>
      <c r="E249" s="465"/>
      <c r="F249" s="465"/>
      <c r="G249" s="145"/>
      <c r="H249" s="466" t="s">
        <v>721</v>
      </c>
      <c r="I249" s="466"/>
      <c r="J249" s="466"/>
      <c r="K249" s="466"/>
      <c r="L249" s="466"/>
      <c r="M249" s="466"/>
      <c r="N249" s="310"/>
      <c r="O249" s="171" t="str">
        <f>O254</f>
        <v>x</v>
      </c>
      <c r="P249" s="420"/>
      <c r="Q249" s="84"/>
      <c r="R249" s="420"/>
      <c r="S249" s="420"/>
      <c r="T249" s="420"/>
    </row>
    <row r="250" spans="1:20" x14ac:dyDescent="0.25">
      <c r="A250" s="146"/>
      <c r="B250" s="146"/>
      <c r="C250" s="147"/>
      <c r="D250" s="148"/>
      <c r="E250" s="147"/>
      <c r="F250" s="103">
        <f>D250*E250</f>
        <v>0</v>
      </c>
      <c r="G250" s="98">
        <f>IF($G$249&gt;0,F250/$G$249,0)</f>
        <v>0</v>
      </c>
      <c r="H250" s="98">
        <f>C250*E250</f>
        <v>0</v>
      </c>
      <c r="I250" s="99">
        <f>SUM(J250:M250)*E250</f>
        <v>0</v>
      </c>
      <c r="J250" s="150"/>
      <c r="K250" s="150"/>
      <c r="L250" s="150"/>
      <c r="M250" s="150"/>
      <c r="N250" s="150"/>
      <c r="O250" s="171" t="str">
        <f>IF(H250&gt;0,"-","x")</f>
        <v>x</v>
      </c>
      <c r="P250" s="84"/>
      <c r="Q250" s="84"/>
      <c r="R250" s="84"/>
      <c r="S250" s="84"/>
      <c r="T250" s="84"/>
    </row>
    <row r="251" spans="1:20" x14ac:dyDescent="0.25">
      <c r="A251" s="146"/>
      <c r="B251" s="146"/>
      <c r="C251" s="147"/>
      <c r="D251" s="148"/>
      <c r="E251" s="147"/>
      <c r="F251" s="103">
        <f>D251*E251</f>
        <v>0</v>
      </c>
      <c r="G251" s="98">
        <f>IF($G$249&gt;0,F251/$G$249,0)</f>
        <v>0</v>
      </c>
      <c r="H251" s="98">
        <f>C251*E251</f>
        <v>0</v>
      </c>
      <c r="I251" s="99">
        <f>SUM(J251:M251)*E251</f>
        <v>0</v>
      </c>
      <c r="J251" s="150"/>
      <c r="K251" s="150"/>
      <c r="L251" s="150"/>
      <c r="M251" s="150"/>
      <c r="N251" s="311"/>
      <c r="O251" s="171" t="str">
        <f>IF(H251&gt;0,"-","x")</f>
        <v>x</v>
      </c>
      <c r="P251" s="84"/>
      <c r="Q251" s="84"/>
      <c r="R251" s="84"/>
      <c r="S251" s="84"/>
      <c r="T251" s="84"/>
    </row>
    <row r="252" spans="1:20" x14ac:dyDescent="0.25">
      <c r="A252" s="146"/>
      <c r="B252" s="146"/>
      <c r="C252" s="147"/>
      <c r="D252" s="148"/>
      <c r="E252" s="147"/>
      <c r="F252" s="103">
        <f>D252*E252</f>
        <v>0</v>
      </c>
      <c r="G252" s="98">
        <f>IF($G$249&gt;0,F252/$G$249,0)</f>
        <v>0</v>
      </c>
      <c r="H252" s="98">
        <f>C252*E252</f>
        <v>0</v>
      </c>
      <c r="I252" s="99">
        <f>SUM(J252:M252)*E252</f>
        <v>0</v>
      </c>
      <c r="J252" s="150"/>
      <c r="K252" s="150"/>
      <c r="L252" s="150"/>
      <c r="M252" s="150"/>
      <c r="N252" s="311"/>
      <c r="O252" s="171" t="str">
        <f>IF(H252&gt;0,"-","x")</f>
        <v>x</v>
      </c>
      <c r="P252" s="84"/>
      <c r="Q252" s="84"/>
      <c r="R252" s="84"/>
      <c r="S252" s="84"/>
      <c r="T252" s="84"/>
    </row>
    <row r="253" spans="1:20" x14ac:dyDescent="0.25">
      <c r="A253" s="146"/>
      <c r="B253" s="146"/>
      <c r="C253" s="147"/>
      <c r="D253" s="148"/>
      <c r="E253" s="147"/>
      <c r="F253" s="103">
        <f>D253*E253</f>
        <v>0</v>
      </c>
      <c r="G253" s="98">
        <f>IF($G$249&gt;0,F253/$G$249,0)</f>
        <v>0</v>
      </c>
      <c r="H253" s="98">
        <f>C253*E253</f>
        <v>0</v>
      </c>
      <c r="I253" s="99">
        <f>SUM(J253:M253)*E253</f>
        <v>0</v>
      </c>
      <c r="J253" s="150"/>
      <c r="K253" s="150"/>
      <c r="L253" s="150"/>
      <c r="M253" s="150"/>
      <c r="N253" s="311"/>
      <c r="O253" s="171" t="str">
        <f>IF(H253&gt;0,"-","x")</f>
        <v>x</v>
      </c>
      <c r="P253" s="84"/>
      <c r="Q253" s="84"/>
      <c r="R253" s="84"/>
      <c r="S253" s="84"/>
      <c r="T253" s="84"/>
    </row>
    <row r="254" spans="1:20" x14ac:dyDescent="0.25">
      <c r="A254" s="464" t="s">
        <v>723</v>
      </c>
      <c r="B254" s="464"/>
      <c r="C254" s="464"/>
      <c r="D254" s="464"/>
      <c r="E254" s="100">
        <f>SUM(E250:E253)</f>
        <v>0</v>
      </c>
      <c r="F254" s="101">
        <f>SUM(F250:F253)</f>
        <v>0</v>
      </c>
      <c r="G254" s="101">
        <f>SUM(G250:G253)</f>
        <v>0</v>
      </c>
      <c r="H254" s="101">
        <f>SUM(H250:H253)</f>
        <v>0</v>
      </c>
      <c r="I254" s="102">
        <f>SUM(I250:I253)</f>
        <v>0</v>
      </c>
      <c r="J254" s="88"/>
      <c r="K254" s="88"/>
      <c r="L254" s="88"/>
      <c r="M254" s="88"/>
      <c r="N254" s="88"/>
      <c r="O254" s="171" t="str">
        <f>IF(H254&gt;0,"-","x")</f>
        <v>x</v>
      </c>
      <c r="P254" s="84"/>
      <c r="Q254" s="84"/>
      <c r="R254" s="84"/>
      <c r="S254" s="84"/>
      <c r="T254" s="84"/>
    </row>
    <row r="255" spans="1:20" ht="15.75" thickBot="1" x14ac:dyDescent="0.3">
      <c r="A255" s="472" t="s">
        <v>724</v>
      </c>
      <c r="B255" s="472"/>
      <c r="C255" s="472"/>
      <c r="D255" s="472"/>
      <c r="E255" s="472"/>
      <c r="F255" s="472"/>
      <c r="G255" s="129">
        <f>IF($E$254&gt;0,ROUND(G254/$E$254,2),0)</f>
        <v>0</v>
      </c>
      <c r="H255" s="129">
        <f>IF($E$254&gt;0,ROUND(H254/$E$254,2),0)</f>
        <v>0</v>
      </c>
      <c r="I255" s="200">
        <f>IF($E$254&gt;0,ROUND(I254/$E$254,4),0)</f>
        <v>0</v>
      </c>
      <c r="J255" s="130"/>
      <c r="K255" s="130"/>
      <c r="L255" s="130"/>
      <c r="M255" s="130"/>
      <c r="N255" s="130"/>
      <c r="O255" s="171" t="str">
        <f>O254</f>
        <v>x</v>
      </c>
      <c r="P255" s="84"/>
      <c r="Q255" s="84"/>
      <c r="R255" s="84"/>
      <c r="S255" s="84"/>
      <c r="T255" s="84"/>
    </row>
    <row r="256" spans="1:20" s="144" customFormat="1" x14ac:dyDescent="0.25">
      <c r="A256" s="470" t="s">
        <v>749</v>
      </c>
      <c r="B256" s="470"/>
      <c r="C256" s="470"/>
      <c r="D256" s="470"/>
      <c r="E256" s="470"/>
      <c r="F256" s="470"/>
      <c r="G256" s="145">
        <v>2080</v>
      </c>
      <c r="H256" s="471" t="s">
        <v>750</v>
      </c>
      <c r="I256" s="471"/>
      <c r="J256" s="471"/>
      <c r="K256" s="471"/>
      <c r="L256" s="471"/>
      <c r="M256" s="471"/>
      <c r="N256" s="310"/>
      <c r="O256" s="171" t="str">
        <f>O261</f>
        <v>-</v>
      </c>
      <c r="P256" s="420"/>
      <c r="Q256" s="84"/>
      <c r="R256" s="420"/>
      <c r="S256" s="420"/>
      <c r="T256" s="420"/>
    </row>
    <row r="257" spans="1:20" x14ac:dyDescent="0.25">
      <c r="A257" s="357" t="s">
        <v>982</v>
      </c>
      <c r="B257" s="357" t="s">
        <v>983</v>
      </c>
      <c r="C257" s="147">
        <v>41000</v>
      </c>
      <c r="D257" s="147">
        <v>2080</v>
      </c>
      <c r="E257" s="147">
        <v>0.25</v>
      </c>
      <c r="F257" s="103">
        <f>D257*E257</f>
        <v>520</v>
      </c>
      <c r="G257" s="98">
        <f>IF($G$256&gt;0,F257/$G$256,0)</f>
        <v>0.25</v>
      </c>
      <c r="H257" s="98">
        <f>C257*E257</f>
        <v>10250</v>
      </c>
      <c r="I257" s="99">
        <f>SUM(J257:M257)*E257</f>
        <v>4.9149999999999999E-2</v>
      </c>
      <c r="J257" s="438">
        <v>0.11</v>
      </c>
      <c r="K257" s="438">
        <v>0.01</v>
      </c>
      <c r="L257" s="438">
        <v>7.6499999999999999E-2</v>
      </c>
      <c r="M257" s="438">
        <v>1E-4</v>
      </c>
      <c r="N257" s="438">
        <v>4.0000000000000001E-3</v>
      </c>
      <c r="O257" s="171" t="str">
        <f>IF(H257&gt;0,"-","x")</f>
        <v>-</v>
      </c>
      <c r="P257" s="84"/>
      <c r="Q257" s="84"/>
      <c r="R257" s="84"/>
      <c r="S257" s="84"/>
      <c r="T257" s="84"/>
    </row>
    <row r="258" spans="1:20" x14ac:dyDescent="0.25">
      <c r="A258" s="357" t="s">
        <v>1025</v>
      </c>
      <c r="B258" s="357" t="s">
        <v>983</v>
      </c>
      <c r="C258" s="147">
        <v>19968</v>
      </c>
      <c r="D258" s="147">
        <v>2080</v>
      </c>
      <c r="E258" s="147">
        <v>0.25</v>
      </c>
      <c r="F258" s="103">
        <f>D258*E258</f>
        <v>520</v>
      </c>
      <c r="G258" s="98">
        <f>IF($G$256&gt;0,F258/$G$256,0)</f>
        <v>0.25</v>
      </c>
      <c r="H258" s="98">
        <f>C258*E258</f>
        <v>4992</v>
      </c>
      <c r="I258" s="99">
        <f>SUM(J258:M258)*E258</f>
        <v>4.9149999999999999E-2</v>
      </c>
      <c r="J258" s="438">
        <v>0.11</v>
      </c>
      <c r="K258" s="438">
        <v>0.01</v>
      </c>
      <c r="L258" s="438">
        <v>7.6499999999999999E-2</v>
      </c>
      <c r="M258" s="438">
        <v>1E-4</v>
      </c>
      <c r="N258" s="311"/>
      <c r="O258" s="171" t="str">
        <f>IF(H258&gt;0,"-","x")</f>
        <v>-</v>
      </c>
      <c r="P258" s="84"/>
      <c r="Q258" s="84"/>
      <c r="R258" s="84"/>
      <c r="S258" s="84"/>
      <c r="T258" s="84"/>
    </row>
    <row r="259" spans="1:20" x14ac:dyDescent="0.25">
      <c r="A259" s="146" t="s">
        <v>1026</v>
      </c>
      <c r="B259" s="357" t="s">
        <v>983</v>
      </c>
      <c r="C259" s="147">
        <v>12782</v>
      </c>
      <c r="D259" s="147">
        <v>2080</v>
      </c>
      <c r="E259" s="147">
        <v>0.25</v>
      </c>
      <c r="F259" s="103">
        <f>D259*E259</f>
        <v>520</v>
      </c>
      <c r="G259" s="98">
        <f>IF($G$256&gt;0,F259/$G$256,0)</f>
        <v>0.25</v>
      </c>
      <c r="H259" s="98">
        <f>C259*E259</f>
        <v>3195.5</v>
      </c>
      <c r="I259" s="99">
        <f>SUM(J259:M259)*E259</f>
        <v>4.9149999999999999E-2</v>
      </c>
      <c r="J259" s="438">
        <v>0.11</v>
      </c>
      <c r="K259" s="438">
        <v>0.01</v>
      </c>
      <c r="L259" s="438">
        <v>7.6499999999999999E-2</v>
      </c>
      <c r="M259" s="438">
        <v>1E-4</v>
      </c>
      <c r="N259" s="311"/>
      <c r="O259" s="171" t="str">
        <f>IF(H259&gt;0,"-","x")</f>
        <v>-</v>
      </c>
      <c r="P259" s="84"/>
      <c r="Q259" s="84"/>
      <c r="R259" s="84"/>
      <c r="S259" s="84"/>
      <c r="T259" s="84"/>
    </row>
    <row r="260" spans="1:20" x14ac:dyDescent="0.25">
      <c r="A260" s="146"/>
      <c r="B260" s="146"/>
      <c r="C260" s="147"/>
      <c r="D260" s="148"/>
      <c r="E260" s="147"/>
      <c r="F260" s="103">
        <f>D260*E260</f>
        <v>0</v>
      </c>
      <c r="G260" s="98">
        <f>IF($G$256&gt;0,F260/$G$256,0)</f>
        <v>0</v>
      </c>
      <c r="H260" s="98">
        <f>C260*E260</f>
        <v>0</v>
      </c>
      <c r="I260" s="99">
        <f>SUM(J260:M260)*E260</f>
        <v>0</v>
      </c>
      <c r="J260" s="150"/>
      <c r="K260" s="150"/>
      <c r="L260" s="150"/>
      <c r="M260" s="150"/>
      <c r="N260" s="311"/>
      <c r="O260" s="171" t="str">
        <f>IF(H260&gt;0,"-","x")</f>
        <v>x</v>
      </c>
      <c r="P260" s="84"/>
      <c r="Q260" s="84"/>
      <c r="R260" s="84"/>
      <c r="S260" s="84"/>
      <c r="T260" s="84"/>
    </row>
    <row r="261" spans="1:20" x14ac:dyDescent="0.25">
      <c r="A261" s="464" t="s">
        <v>723</v>
      </c>
      <c r="B261" s="464"/>
      <c r="C261" s="464"/>
      <c r="D261" s="464"/>
      <c r="E261" s="100">
        <f>SUM(E257:E260)</f>
        <v>0.75</v>
      </c>
      <c r="F261" s="101">
        <f>SUM(F257:F260)</f>
        <v>1560</v>
      </c>
      <c r="G261" s="101">
        <f>SUM(G257:G260)</f>
        <v>0.75</v>
      </c>
      <c r="H261" s="101">
        <f>SUM(H257:H260)</f>
        <v>18437.5</v>
      </c>
      <c r="I261" s="102">
        <f>SUM(I257:I260)</f>
        <v>0.14745</v>
      </c>
      <c r="J261" s="88"/>
      <c r="K261" s="88"/>
      <c r="L261" s="88"/>
      <c r="M261" s="88"/>
      <c r="N261" s="88"/>
      <c r="O261" s="171" t="str">
        <f>IF(H261&gt;0,"-","x")</f>
        <v>-</v>
      </c>
      <c r="P261" s="84"/>
      <c r="Q261" s="84"/>
      <c r="R261" s="84"/>
      <c r="S261" s="84"/>
      <c r="T261" s="84"/>
    </row>
    <row r="262" spans="1:20" ht="15.75" thickBot="1" x14ac:dyDescent="0.3">
      <c r="A262" s="472" t="s">
        <v>724</v>
      </c>
      <c r="B262" s="472"/>
      <c r="C262" s="472"/>
      <c r="D262" s="472"/>
      <c r="E262" s="472"/>
      <c r="F262" s="472"/>
      <c r="G262" s="129">
        <f>IF($E$261&gt;0,ROUND(G261/$E$261,2),0)</f>
        <v>1</v>
      </c>
      <c r="H262" s="129">
        <f>IF($E$261&gt;0,ROUND(H261/$E$261,2),0)</f>
        <v>24583.33</v>
      </c>
      <c r="I262" s="200">
        <f>IF($E$261&gt;0,ROUND(I261/$E$261,4),0)</f>
        <v>0.1966</v>
      </c>
      <c r="J262" s="130"/>
      <c r="K262" s="130"/>
      <c r="L262" s="130"/>
      <c r="M262" s="130"/>
      <c r="N262" s="130"/>
      <c r="O262" s="171" t="str">
        <f>O261</f>
        <v>-</v>
      </c>
      <c r="P262" s="84"/>
      <c r="Q262" s="84"/>
      <c r="R262" s="84"/>
      <c r="S262" s="84"/>
      <c r="T262" s="84"/>
    </row>
    <row r="263" spans="1:20" s="144" customFormat="1" x14ac:dyDescent="0.25">
      <c r="A263" s="470" t="s">
        <v>751</v>
      </c>
      <c r="B263" s="470"/>
      <c r="C263" s="470"/>
      <c r="D263" s="470"/>
      <c r="E263" s="470"/>
      <c r="F263" s="470"/>
      <c r="G263" s="145"/>
      <c r="H263" s="471" t="s">
        <v>721</v>
      </c>
      <c r="I263" s="471"/>
      <c r="J263" s="471"/>
      <c r="K263" s="471"/>
      <c r="L263" s="471"/>
      <c r="M263" s="471"/>
      <c r="N263" s="310"/>
      <c r="O263" s="171" t="str">
        <f>O264</f>
        <v>x</v>
      </c>
      <c r="P263"/>
      <c r="Q263" s="84"/>
      <c r="R263"/>
      <c r="S263"/>
      <c r="T263" s="420"/>
    </row>
    <row r="264" spans="1:20" ht="15.75" thickBot="1" x14ac:dyDescent="0.3">
      <c r="A264" s="151"/>
      <c r="B264" s="151"/>
      <c r="C264" s="152"/>
      <c r="D264" s="148"/>
      <c r="E264" s="152"/>
      <c r="F264" s="133">
        <f>D264*E264</f>
        <v>0</v>
      </c>
      <c r="G264" s="134">
        <f>IF(G263&gt;0,F264/G263,0)</f>
        <v>0</v>
      </c>
      <c r="H264" s="134">
        <f>C264</f>
        <v>0</v>
      </c>
      <c r="I264" s="201">
        <f>SUM(J264:M264)</f>
        <v>0</v>
      </c>
      <c r="J264" s="150"/>
      <c r="K264" s="150"/>
      <c r="L264" s="150"/>
      <c r="M264" s="150"/>
      <c r="N264" s="153"/>
      <c r="O264" s="171" t="str">
        <f>IF(H264&gt;0,"-","x")</f>
        <v>x</v>
      </c>
      <c r="P264"/>
      <c r="Q264" s="84"/>
      <c r="R264"/>
      <c r="S264"/>
      <c r="T264" s="84"/>
    </row>
    <row r="265" spans="1:20" s="144" customFormat="1" x14ac:dyDescent="0.25">
      <c r="A265" s="473" t="s">
        <v>752</v>
      </c>
      <c r="B265" s="474"/>
      <c r="C265" s="474"/>
      <c r="D265" s="474"/>
      <c r="E265" s="474"/>
      <c r="F265" s="474"/>
      <c r="G265" s="145"/>
      <c r="H265" s="480" t="s">
        <v>721</v>
      </c>
      <c r="I265" s="480"/>
      <c r="J265" s="480"/>
      <c r="K265" s="480"/>
      <c r="L265" s="480"/>
      <c r="M265" s="481"/>
      <c r="N265" s="310"/>
      <c r="O265" s="171" t="str">
        <f>O272</f>
        <v>x</v>
      </c>
      <c r="P265"/>
      <c r="Q265" s="84"/>
      <c r="R265"/>
      <c r="S265"/>
      <c r="T265" s="420"/>
    </row>
    <row r="266" spans="1:20" x14ac:dyDescent="0.25">
      <c r="A266" s="146"/>
      <c r="B266" s="146"/>
      <c r="C266" s="147"/>
      <c r="D266" s="148"/>
      <c r="E266" s="147"/>
      <c r="F266" s="103">
        <f t="shared" ref="F266:F271" si="79">D266*E266</f>
        <v>0</v>
      </c>
      <c r="G266" s="97">
        <f t="shared" ref="G266:G271" si="80">IF($G$265&gt;0,F266/$G$265,0)</f>
        <v>0</v>
      </c>
      <c r="H266" s="98">
        <f t="shared" ref="H266:H271" si="81">C266*E266*D266</f>
        <v>0</v>
      </c>
      <c r="I266" s="99">
        <f t="shared" ref="I266:I271" si="82">SUM(J266:M266)*E266</f>
        <v>0</v>
      </c>
      <c r="J266" s="150"/>
      <c r="K266" s="150"/>
      <c r="L266" s="150"/>
      <c r="M266" s="150"/>
      <c r="N266" s="150"/>
      <c r="O266" s="171" t="str">
        <f t="shared" ref="O266:O272" si="83">IF(H266&gt;0,"-","x")</f>
        <v>x</v>
      </c>
      <c r="P266"/>
      <c r="Q266" s="84"/>
      <c r="R266"/>
      <c r="S266"/>
      <c r="T266" s="84"/>
    </row>
    <row r="267" spans="1:20" x14ac:dyDescent="0.25">
      <c r="A267" s="146"/>
      <c r="B267" s="146"/>
      <c r="C267" s="147"/>
      <c r="D267" s="148"/>
      <c r="E267" s="147"/>
      <c r="F267" s="103">
        <f t="shared" si="79"/>
        <v>0</v>
      </c>
      <c r="G267" s="97">
        <f t="shared" si="80"/>
        <v>0</v>
      </c>
      <c r="H267" s="98">
        <f t="shared" si="81"/>
        <v>0</v>
      </c>
      <c r="I267" s="99">
        <f t="shared" si="82"/>
        <v>0</v>
      </c>
      <c r="J267" s="150"/>
      <c r="K267" s="150"/>
      <c r="L267" s="150"/>
      <c r="M267" s="150"/>
      <c r="N267" s="311"/>
      <c r="O267" s="171" t="str">
        <f t="shared" si="83"/>
        <v>x</v>
      </c>
      <c r="P267"/>
      <c r="Q267" s="84"/>
      <c r="R267"/>
      <c r="S267"/>
      <c r="T267" s="84"/>
    </row>
    <row r="268" spans="1:20" x14ac:dyDescent="0.25">
      <c r="A268" s="146"/>
      <c r="B268" s="146"/>
      <c r="C268" s="147"/>
      <c r="D268" s="148"/>
      <c r="E268" s="147"/>
      <c r="F268" s="103">
        <f t="shared" si="79"/>
        <v>0</v>
      </c>
      <c r="G268" s="97">
        <f t="shared" si="80"/>
        <v>0</v>
      </c>
      <c r="H268" s="98">
        <f t="shared" si="81"/>
        <v>0</v>
      </c>
      <c r="I268" s="99">
        <f t="shared" si="82"/>
        <v>0</v>
      </c>
      <c r="J268" s="150"/>
      <c r="K268" s="150"/>
      <c r="L268" s="150"/>
      <c r="M268" s="150"/>
      <c r="N268" s="311"/>
      <c r="O268" s="171" t="str">
        <f t="shared" si="83"/>
        <v>x</v>
      </c>
      <c r="P268"/>
      <c r="Q268" s="84"/>
      <c r="R268"/>
      <c r="S268"/>
      <c r="T268" s="84"/>
    </row>
    <row r="269" spans="1:20" x14ac:dyDescent="0.25">
      <c r="A269" s="146"/>
      <c r="B269" s="146"/>
      <c r="C269" s="147"/>
      <c r="D269" s="148"/>
      <c r="E269" s="147"/>
      <c r="F269" s="103">
        <f t="shared" si="79"/>
        <v>0</v>
      </c>
      <c r="G269" s="97">
        <f t="shared" si="80"/>
        <v>0</v>
      </c>
      <c r="H269" s="98">
        <f t="shared" si="81"/>
        <v>0</v>
      </c>
      <c r="I269" s="99">
        <f t="shared" si="82"/>
        <v>0</v>
      </c>
      <c r="J269" s="150"/>
      <c r="K269" s="150"/>
      <c r="L269" s="150"/>
      <c r="M269" s="150"/>
      <c r="N269" s="311"/>
      <c r="O269" s="171" t="str">
        <f t="shared" si="83"/>
        <v>x</v>
      </c>
      <c r="P269"/>
      <c r="Q269" s="84"/>
      <c r="R269"/>
      <c r="S269"/>
      <c r="T269" s="84"/>
    </row>
    <row r="270" spans="1:20" x14ac:dyDescent="0.25">
      <c r="A270" s="146"/>
      <c r="B270" s="146"/>
      <c r="C270" s="147"/>
      <c r="D270" s="148"/>
      <c r="E270" s="147"/>
      <c r="F270" s="103">
        <f t="shared" si="79"/>
        <v>0</v>
      </c>
      <c r="G270" s="97">
        <f t="shared" si="80"/>
        <v>0</v>
      </c>
      <c r="H270" s="98">
        <f t="shared" si="81"/>
        <v>0</v>
      </c>
      <c r="I270" s="99">
        <f t="shared" si="82"/>
        <v>0</v>
      </c>
      <c r="J270" s="150"/>
      <c r="K270" s="150"/>
      <c r="L270" s="150"/>
      <c r="M270" s="150"/>
      <c r="N270" s="311"/>
      <c r="O270" s="171" t="str">
        <f t="shared" si="83"/>
        <v>x</v>
      </c>
      <c r="P270"/>
      <c r="Q270" s="84"/>
      <c r="R270"/>
      <c r="S270"/>
      <c r="T270" s="84"/>
    </row>
    <row r="271" spans="1:20" x14ac:dyDescent="0.25">
      <c r="A271" s="146"/>
      <c r="B271" s="146"/>
      <c r="C271" s="147"/>
      <c r="D271" s="148"/>
      <c r="E271" s="147"/>
      <c r="F271" s="103">
        <f t="shared" si="79"/>
        <v>0</v>
      </c>
      <c r="G271" s="97">
        <f t="shared" si="80"/>
        <v>0</v>
      </c>
      <c r="H271" s="98">
        <f t="shared" si="81"/>
        <v>0</v>
      </c>
      <c r="I271" s="99">
        <f t="shared" si="82"/>
        <v>0</v>
      </c>
      <c r="J271" s="150"/>
      <c r="K271" s="150"/>
      <c r="L271" s="150"/>
      <c r="M271" s="150"/>
      <c r="N271" s="311"/>
      <c r="O271" s="171" t="str">
        <f t="shared" si="83"/>
        <v>x</v>
      </c>
      <c r="P271"/>
      <c r="Q271" s="84"/>
      <c r="R271"/>
      <c r="S271"/>
      <c r="T271" s="84"/>
    </row>
    <row r="272" spans="1:20" x14ac:dyDescent="0.25">
      <c r="A272" s="464" t="s">
        <v>723</v>
      </c>
      <c r="B272" s="464"/>
      <c r="C272" s="464"/>
      <c r="D272" s="464"/>
      <c r="E272" s="100">
        <f>SUM(E266:E271)</f>
        <v>0</v>
      </c>
      <c r="F272" s="101">
        <f>SUM(F266:F271)</f>
        <v>0</v>
      </c>
      <c r="G272" s="101">
        <f>SUM(G266:G271)</f>
        <v>0</v>
      </c>
      <c r="H272" s="101">
        <f>SUM(H266:H271)</f>
        <v>0</v>
      </c>
      <c r="I272" s="102">
        <f>SUM(I266:I271)</f>
        <v>0</v>
      </c>
      <c r="J272" s="88"/>
      <c r="K272" s="88"/>
      <c r="L272" s="88"/>
      <c r="M272" s="88"/>
      <c r="N272" s="88"/>
      <c r="O272" s="171" t="str">
        <f t="shared" si="83"/>
        <v>x</v>
      </c>
      <c r="P272"/>
      <c r="Q272" s="84"/>
      <c r="R272"/>
      <c r="S272"/>
      <c r="T272" s="84"/>
    </row>
    <row r="273" spans="1:20" ht="15.75" thickBot="1" x14ac:dyDescent="0.3">
      <c r="A273" s="467" t="s">
        <v>724</v>
      </c>
      <c r="B273" s="468"/>
      <c r="C273" s="468"/>
      <c r="D273" s="468"/>
      <c r="E273" s="469"/>
      <c r="F273" s="129">
        <f>IF(E272&gt;0,ROUND(F272/E272,2),0)</f>
        <v>0</v>
      </c>
      <c r="G273" s="129">
        <f>IF(E272&gt;0,ROUND(G272/E272,2),0)</f>
        <v>0</v>
      </c>
      <c r="H273" s="136">
        <f>IF(E272&gt;0,ROUND(H272/E272,2),0)</f>
        <v>0</v>
      </c>
      <c r="I273" s="200">
        <f>IF(E272&gt;0,ROUND(I272/E272,4),0)</f>
        <v>0</v>
      </c>
      <c r="J273" s="130"/>
      <c r="K273" s="130"/>
      <c r="L273" s="130"/>
      <c r="M273" s="130"/>
      <c r="N273" s="130"/>
      <c r="O273" s="171" t="str">
        <f>O272</f>
        <v>x</v>
      </c>
      <c r="P273"/>
      <c r="Q273" s="84"/>
      <c r="R273"/>
      <c r="S273"/>
      <c r="T273" s="84"/>
    </row>
    <row r="274" spans="1:20" s="144" customFormat="1" x14ac:dyDescent="0.25">
      <c r="A274" s="470" t="s">
        <v>753</v>
      </c>
      <c r="B274" s="470"/>
      <c r="C274" s="470"/>
      <c r="D274" s="470"/>
      <c r="E274" s="470"/>
      <c r="F274" s="470"/>
      <c r="G274" s="145"/>
      <c r="H274" s="471" t="s">
        <v>721</v>
      </c>
      <c r="I274" s="471"/>
      <c r="J274" s="471"/>
      <c r="K274" s="471"/>
      <c r="L274" s="471"/>
      <c r="M274" s="471"/>
      <c r="N274" s="310"/>
      <c r="O274" s="171" t="str">
        <f>O280</f>
        <v>x</v>
      </c>
      <c r="P274"/>
      <c r="Q274" s="84"/>
      <c r="R274"/>
      <c r="S274"/>
      <c r="T274" s="420"/>
    </row>
    <row r="275" spans="1:20" x14ac:dyDescent="0.25">
      <c r="A275" s="146"/>
      <c r="B275" s="146"/>
      <c r="C275" s="147"/>
      <c r="D275" s="148"/>
      <c r="E275" s="147"/>
      <c r="F275" s="103">
        <f t="shared" ref="F275:F279" si="84">D275*E275</f>
        <v>0</v>
      </c>
      <c r="G275" s="98">
        <f t="shared" ref="G275:G279" si="85">IF($G$274&gt;0,F275/$G$274,0)</f>
        <v>0</v>
      </c>
      <c r="H275" s="98">
        <f t="shared" ref="H275:H279" si="86">C275*E275</f>
        <v>0</v>
      </c>
      <c r="I275" s="99">
        <f t="shared" ref="I275:I279" si="87">SUM(J275:M275)*E275</f>
        <v>0</v>
      </c>
      <c r="J275" s="150"/>
      <c r="K275" s="150"/>
      <c r="L275" s="150"/>
      <c r="M275" s="150"/>
      <c r="N275" s="150"/>
      <c r="O275" s="171" t="str">
        <f t="shared" ref="O275:O280" si="88">IF(H275&gt;0,"-","x")</f>
        <v>x</v>
      </c>
      <c r="P275"/>
      <c r="Q275" s="84"/>
      <c r="R275"/>
      <c r="S275"/>
      <c r="T275" s="84"/>
    </row>
    <row r="276" spans="1:20" x14ac:dyDescent="0.25">
      <c r="A276" s="146"/>
      <c r="B276" s="146"/>
      <c r="C276" s="147"/>
      <c r="D276" s="148"/>
      <c r="E276" s="147"/>
      <c r="F276" s="103">
        <f t="shared" si="84"/>
        <v>0</v>
      </c>
      <c r="G276" s="98">
        <f t="shared" si="85"/>
        <v>0</v>
      </c>
      <c r="H276" s="98">
        <f t="shared" si="86"/>
        <v>0</v>
      </c>
      <c r="I276" s="99">
        <f t="shared" si="87"/>
        <v>0</v>
      </c>
      <c r="J276" s="150"/>
      <c r="K276" s="150"/>
      <c r="L276" s="150"/>
      <c r="M276" s="150"/>
      <c r="N276" s="311"/>
      <c r="O276" s="171" t="str">
        <f t="shared" si="88"/>
        <v>x</v>
      </c>
      <c r="P276"/>
      <c r="Q276" s="84"/>
      <c r="R276"/>
      <c r="S276"/>
      <c r="T276" s="84"/>
    </row>
    <row r="277" spans="1:20" x14ac:dyDescent="0.25">
      <c r="A277" s="146"/>
      <c r="B277" s="146"/>
      <c r="C277" s="147"/>
      <c r="D277" s="148"/>
      <c r="E277" s="147"/>
      <c r="F277" s="103">
        <f t="shared" si="84"/>
        <v>0</v>
      </c>
      <c r="G277" s="98">
        <f t="shared" si="85"/>
        <v>0</v>
      </c>
      <c r="H277" s="98">
        <f t="shared" si="86"/>
        <v>0</v>
      </c>
      <c r="I277" s="99">
        <f t="shared" si="87"/>
        <v>0</v>
      </c>
      <c r="J277" s="150"/>
      <c r="K277" s="150"/>
      <c r="L277" s="150"/>
      <c r="M277" s="150"/>
      <c r="N277" s="311"/>
      <c r="O277" s="171" t="str">
        <f t="shared" si="88"/>
        <v>x</v>
      </c>
      <c r="P277"/>
      <c r="Q277" s="84"/>
      <c r="R277"/>
      <c r="S277"/>
      <c r="T277" s="84"/>
    </row>
    <row r="278" spans="1:20" x14ac:dyDescent="0.25">
      <c r="A278" s="146"/>
      <c r="B278" s="146"/>
      <c r="C278" s="147"/>
      <c r="D278" s="148"/>
      <c r="E278" s="147"/>
      <c r="F278" s="103">
        <f t="shared" si="84"/>
        <v>0</v>
      </c>
      <c r="G278" s="98">
        <f t="shared" si="85"/>
        <v>0</v>
      </c>
      <c r="H278" s="98">
        <f t="shared" si="86"/>
        <v>0</v>
      </c>
      <c r="I278" s="99">
        <f t="shared" si="87"/>
        <v>0</v>
      </c>
      <c r="J278" s="150"/>
      <c r="K278" s="150"/>
      <c r="L278" s="150"/>
      <c r="M278" s="150"/>
      <c r="N278" s="311"/>
      <c r="O278" s="171" t="str">
        <f t="shared" si="88"/>
        <v>x</v>
      </c>
      <c r="P278"/>
      <c r="Q278" s="84"/>
      <c r="R278"/>
      <c r="S278"/>
      <c r="T278" s="84"/>
    </row>
    <row r="279" spans="1:20" x14ac:dyDescent="0.25">
      <c r="A279" s="146"/>
      <c r="B279" s="146"/>
      <c r="C279" s="147"/>
      <c r="D279" s="148"/>
      <c r="E279" s="147"/>
      <c r="F279" s="103">
        <f t="shared" si="84"/>
        <v>0</v>
      </c>
      <c r="G279" s="98">
        <f t="shared" si="85"/>
        <v>0</v>
      </c>
      <c r="H279" s="98">
        <f t="shared" si="86"/>
        <v>0</v>
      </c>
      <c r="I279" s="99">
        <f t="shared" si="87"/>
        <v>0</v>
      </c>
      <c r="J279" s="150"/>
      <c r="K279" s="150"/>
      <c r="L279" s="150"/>
      <c r="M279" s="150"/>
      <c r="N279" s="311"/>
      <c r="O279" s="171" t="str">
        <f t="shared" si="88"/>
        <v>x</v>
      </c>
      <c r="P279"/>
      <c r="Q279" s="84"/>
      <c r="R279"/>
      <c r="S279"/>
      <c r="T279" s="84"/>
    </row>
    <row r="280" spans="1:20" x14ac:dyDescent="0.25">
      <c r="A280" s="464" t="s">
        <v>723</v>
      </c>
      <c r="B280" s="464"/>
      <c r="C280" s="464"/>
      <c r="D280" s="464"/>
      <c r="E280" s="100">
        <f>SUM(E275:E279)</f>
        <v>0</v>
      </c>
      <c r="F280" s="101">
        <f>SUM(F275:F279)</f>
        <v>0</v>
      </c>
      <c r="G280" s="101">
        <f>SUM(G275:G279)</f>
        <v>0</v>
      </c>
      <c r="H280" s="101">
        <f>SUM(H275:H279)</f>
        <v>0</v>
      </c>
      <c r="I280" s="102">
        <f>SUM(I275:I279)</f>
        <v>0</v>
      </c>
      <c r="J280" s="88"/>
      <c r="K280" s="88"/>
      <c r="L280" s="88"/>
      <c r="M280" s="88"/>
      <c r="N280" s="88"/>
      <c r="O280" s="171" t="str">
        <f t="shared" si="88"/>
        <v>x</v>
      </c>
      <c r="P280" s="84"/>
      <c r="Q280" s="84"/>
      <c r="R280" s="84"/>
      <c r="S280" s="84"/>
      <c r="T280" s="84"/>
    </row>
    <row r="281" spans="1:20" ht="15.75" thickBot="1" x14ac:dyDescent="0.3">
      <c r="A281" s="472" t="s">
        <v>724</v>
      </c>
      <c r="B281" s="472"/>
      <c r="C281" s="472"/>
      <c r="D281" s="472"/>
      <c r="E281" s="472"/>
      <c r="F281" s="472"/>
      <c r="G281" s="129">
        <f>IF($E$280&gt;0,ROUND(G280/$E$280,2),0)</f>
        <v>0</v>
      </c>
      <c r="H281" s="129">
        <f>IF($E$280&gt;0,ROUND(H280/$E$280,2),0)</f>
        <v>0</v>
      </c>
      <c r="I281" s="200">
        <f>IF($E$280&gt;0,ROUND(I280/$E$280,4),0)</f>
        <v>0</v>
      </c>
      <c r="J281" s="130"/>
      <c r="K281" s="130"/>
      <c r="L281" s="130"/>
      <c r="M281" s="130"/>
      <c r="N281" s="130"/>
      <c r="O281" s="171" t="str">
        <f>O280</f>
        <v>x</v>
      </c>
      <c r="P281" s="84"/>
      <c r="Q281" s="84"/>
      <c r="R281" s="84"/>
      <c r="S281" s="84"/>
      <c r="T281" s="84"/>
    </row>
    <row r="282" spans="1:20" s="144" customFormat="1" x14ac:dyDescent="0.25">
      <c r="A282" s="470" t="s">
        <v>754</v>
      </c>
      <c r="B282" s="470"/>
      <c r="C282" s="470"/>
      <c r="D282" s="470"/>
      <c r="E282" s="470"/>
      <c r="F282" s="470"/>
      <c r="G282" s="145">
        <v>1680</v>
      </c>
      <c r="H282" s="471" t="s">
        <v>721</v>
      </c>
      <c r="I282" s="471"/>
      <c r="J282" s="471"/>
      <c r="K282" s="471"/>
      <c r="L282" s="471"/>
      <c r="M282" s="471"/>
      <c r="N282" s="310"/>
      <c r="O282" s="171" t="str">
        <f>O286</f>
        <v>-</v>
      </c>
      <c r="P282"/>
      <c r="Q282" s="84"/>
      <c r="R282"/>
      <c r="S282"/>
      <c r="T282" s="420"/>
    </row>
    <row r="283" spans="1:20" x14ac:dyDescent="0.25">
      <c r="A283" s="357" t="s">
        <v>986</v>
      </c>
      <c r="B283" s="357" t="s">
        <v>987</v>
      </c>
      <c r="C283" s="147">
        <v>28560</v>
      </c>
      <c r="D283" s="147">
        <v>1680</v>
      </c>
      <c r="E283" s="147">
        <v>1</v>
      </c>
      <c r="F283" s="103">
        <f t="shared" ref="F283:F285" si="89">D283*E283</f>
        <v>1680</v>
      </c>
      <c r="G283" s="98">
        <f>IF($G$282&gt;0,F283/$G$282,0)</f>
        <v>1</v>
      </c>
      <c r="H283" s="98">
        <f t="shared" ref="H283:H285" si="90">C283*E283</f>
        <v>28560</v>
      </c>
      <c r="I283" s="99">
        <f t="shared" ref="I283:I285" si="91">SUM(J283:M283)*E283</f>
        <v>0.2465</v>
      </c>
      <c r="J283" s="438">
        <v>0.11</v>
      </c>
      <c r="K283" s="438">
        <v>0.01</v>
      </c>
      <c r="L283" s="438">
        <v>7.6499999999999999E-2</v>
      </c>
      <c r="M283" s="438">
        <v>0.05</v>
      </c>
      <c r="N283" s="438">
        <v>3.6700000000000003E-2</v>
      </c>
      <c r="O283" s="171" t="str">
        <f t="shared" ref="O283:O286" si="92">IF(H283&gt;0,"-","x")</f>
        <v>-</v>
      </c>
      <c r="P283"/>
      <c r="Q283" s="84"/>
      <c r="R283"/>
      <c r="S283"/>
      <c r="T283" s="84"/>
    </row>
    <row r="284" spans="1:20" x14ac:dyDescent="0.25">
      <c r="A284" s="146"/>
      <c r="B284" s="146"/>
      <c r="C284" s="147"/>
      <c r="D284" s="148"/>
      <c r="E284" s="147"/>
      <c r="F284" s="103">
        <f t="shared" si="89"/>
        <v>0</v>
      </c>
      <c r="G284" s="98">
        <f t="shared" ref="G284:G285" si="93">IF($G$282&gt;0,F284/$G$282,0)</f>
        <v>0</v>
      </c>
      <c r="H284" s="98">
        <f t="shared" si="90"/>
        <v>0</v>
      </c>
      <c r="I284" s="99">
        <f t="shared" si="91"/>
        <v>0</v>
      </c>
      <c r="J284" s="150"/>
      <c r="K284" s="150"/>
      <c r="L284" s="150"/>
      <c r="M284" s="150"/>
      <c r="N284" s="311"/>
      <c r="O284" s="171" t="str">
        <f t="shared" si="92"/>
        <v>x</v>
      </c>
      <c r="P284"/>
      <c r="Q284" s="84"/>
      <c r="R284"/>
      <c r="S284"/>
      <c r="T284" s="84"/>
    </row>
    <row r="285" spans="1:20" x14ac:dyDescent="0.25">
      <c r="A285" s="146"/>
      <c r="B285" s="146"/>
      <c r="C285" s="147"/>
      <c r="D285" s="148"/>
      <c r="E285" s="147"/>
      <c r="F285" s="103">
        <f t="shared" si="89"/>
        <v>0</v>
      </c>
      <c r="G285" s="98">
        <f t="shared" si="93"/>
        <v>0</v>
      </c>
      <c r="H285" s="98">
        <f t="shared" si="90"/>
        <v>0</v>
      </c>
      <c r="I285" s="99">
        <f t="shared" si="91"/>
        <v>0</v>
      </c>
      <c r="J285" s="150"/>
      <c r="K285" s="150"/>
      <c r="L285" s="150"/>
      <c r="M285" s="150"/>
      <c r="N285" s="311"/>
      <c r="O285" s="171" t="str">
        <f t="shared" si="92"/>
        <v>x</v>
      </c>
      <c r="P285"/>
      <c r="Q285" s="84"/>
      <c r="R285"/>
      <c r="S285"/>
      <c r="T285" s="84"/>
    </row>
    <row r="286" spans="1:20" x14ac:dyDescent="0.25">
      <c r="A286" s="464" t="s">
        <v>723</v>
      </c>
      <c r="B286" s="464"/>
      <c r="C286" s="464"/>
      <c r="D286" s="464"/>
      <c r="E286" s="100">
        <f>SUM(E283:E285)</f>
        <v>1</v>
      </c>
      <c r="F286" s="101">
        <f>SUM(F283:F285)</f>
        <v>1680</v>
      </c>
      <c r="G286" s="101">
        <f>SUM(G283:G285)</f>
        <v>1</v>
      </c>
      <c r="H286" s="101">
        <f>SUM(H283:H285)</f>
        <v>28560</v>
      </c>
      <c r="I286" s="102">
        <f>SUM(I283:I285)</f>
        <v>0.2465</v>
      </c>
      <c r="J286" s="88"/>
      <c r="K286" s="88"/>
      <c r="L286" s="88"/>
      <c r="M286" s="88"/>
      <c r="N286" s="88"/>
      <c r="O286" s="171" t="str">
        <f t="shared" si="92"/>
        <v>-</v>
      </c>
      <c r="P286" s="84"/>
      <c r="Q286" s="84"/>
      <c r="R286" s="84"/>
      <c r="S286" s="84"/>
      <c r="T286" s="84"/>
    </row>
    <row r="287" spans="1:20" ht="15.75" thickBot="1" x14ac:dyDescent="0.3">
      <c r="A287" s="472" t="s">
        <v>724</v>
      </c>
      <c r="B287" s="472"/>
      <c r="C287" s="472"/>
      <c r="D287" s="472"/>
      <c r="E287" s="472"/>
      <c r="F287" s="472"/>
      <c r="G287" s="129">
        <f>IF($E$286&gt;0,ROUND(G286/$E$286,2),0)</f>
        <v>1</v>
      </c>
      <c r="H287" s="129">
        <f>IF($E$286&gt;0,ROUND(H286/$E$286,2),0)</f>
        <v>28560</v>
      </c>
      <c r="I287" s="200">
        <f>IF($E$286&gt;0,ROUND(I286/$E$286,4),0)</f>
        <v>0.2465</v>
      </c>
      <c r="J287" s="130"/>
      <c r="K287" s="130"/>
      <c r="L287" s="130"/>
      <c r="M287" s="130"/>
      <c r="N287" s="130"/>
      <c r="O287" s="171" t="str">
        <f>O286</f>
        <v>-</v>
      </c>
      <c r="P287" s="84"/>
      <c r="Q287" s="84"/>
      <c r="R287" s="84"/>
      <c r="S287" s="84"/>
      <c r="T287" s="84"/>
    </row>
    <row r="288" spans="1:20" s="144" customFormat="1" x14ac:dyDescent="0.25">
      <c r="A288" s="470" t="s">
        <v>755</v>
      </c>
      <c r="B288" s="470"/>
      <c r="C288" s="470"/>
      <c r="D288" s="470"/>
      <c r="E288" s="470"/>
      <c r="F288" s="470"/>
      <c r="G288" s="145"/>
      <c r="H288" s="471" t="s">
        <v>721</v>
      </c>
      <c r="I288" s="471"/>
      <c r="J288" s="471"/>
      <c r="K288" s="471"/>
      <c r="L288" s="471"/>
      <c r="M288" s="471"/>
      <c r="N288" s="310"/>
      <c r="O288" s="171" t="str">
        <f>O292</f>
        <v>x</v>
      </c>
      <c r="P288" s="420"/>
      <c r="Q288" s="84"/>
      <c r="R288" s="420"/>
      <c r="S288" s="420"/>
      <c r="T288" s="420"/>
    </row>
    <row r="289" spans="1:20" x14ac:dyDescent="0.25">
      <c r="A289" s="146"/>
      <c r="B289" s="146"/>
      <c r="C289" s="147"/>
      <c r="D289" s="148"/>
      <c r="E289" s="147"/>
      <c r="F289" s="103">
        <f>D289*E289</f>
        <v>0</v>
      </c>
      <c r="G289" s="98">
        <f>IF($G$288&gt;0,F289/$G$288,0)</f>
        <v>0</v>
      </c>
      <c r="H289" s="98">
        <f>C289*E289</f>
        <v>0</v>
      </c>
      <c r="I289" s="99">
        <f>SUM(J289:M289)*E289</f>
        <v>0</v>
      </c>
      <c r="J289" s="150"/>
      <c r="K289" s="150"/>
      <c r="L289" s="150"/>
      <c r="M289" s="150"/>
      <c r="N289" s="150"/>
      <c r="O289" s="171" t="str">
        <f>IF(H289&gt;0,"-","x")</f>
        <v>x</v>
      </c>
      <c r="P289" s="84"/>
      <c r="Q289" s="84"/>
      <c r="R289" s="84"/>
      <c r="S289" s="84"/>
      <c r="T289" s="84"/>
    </row>
    <row r="290" spans="1:20" x14ac:dyDescent="0.25">
      <c r="A290" s="146"/>
      <c r="B290" s="146"/>
      <c r="C290" s="147"/>
      <c r="D290" s="148"/>
      <c r="E290" s="147"/>
      <c r="F290" s="103">
        <f>D290*E290</f>
        <v>0</v>
      </c>
      <c r="G290" s="98">
        <f>IF($G$288&gt;0,F290/$G$288,0)</f>
        <v>0</v>
      </c>
      <c r="H290" s="98">
        <f>C290*E290</f>
        <v>0</v>
      </c>
      <c r="I290" s="99">
        <f>SUM(J290:M290)*E290</f>
        <v>0</v>
      </c>
      <c r="J290" s="150"/>
      <c r="K290" s="150"/>
      <c r="L290" s="150"/>
      <c r="M290" s="150"/>
      <c r="N290" s="311"/>
      <c r="O290" s="171" t="str">
        <f>IF(H290&gt;0,"-","x")</f>
        <v>x</v>
      </c>
      <c r="P290" s="84"/>
      <c r="Q290" s="84"/>
      <c r="R290" s="84"/>
      <c r="S290" s="84"/>
      <c r="T290" s="84"/>
    </row>
    <row r="291" spans="1:20" x14ac:dyDescent="0.25">
      <c r="A291" s="146"/>
      <c r="B291" s="146"/>
      <c r="C291" s="147"/>
      <c r="D291" s="148"/>
      <c r="E291" s="147"/>
      <c r="F291" s="103">
        <f>D291*E291</f>
        <v>0</v>
      </c>
      <c r="G291" s="98">
        <f>IF($G$288&gt;0,F291/$G$288,0)</f>
        <v>0</v>
      </c>
      <c r="H291" s="98">
        <f>C291*E291</f>
        <v>0</v>
      </c>
      <c r="I291" s="99">
        <f>SUM(J291:M291)*E291</f>
        <v>0</v>
      </c>
      <c r="J291" s="150"/>
      <c r="K291" s="150"/>
      <c r="L291" s="150"/>
      <c r="M291" s="150"/>
      <c r="N291" s="311"/>
      <c r="O291" s="171" t="str">
        <f>IF(H291&gt;0,"-","x")</f>
        <v>x</v>
      </c>
      <c r="P291" s="84"/>
      <c r="Q291" s="84"/>
      <c r="R291" s="84"/>
      <c r="S291" s="84"/>
      <c r="T291" s="84"/>
    </row>
    <row r="292" spans="1:20" x14ac:dyDescent="0.25">
      <c r="A292" s="464" t="s">
        <v>723</v>
      </c>
      <c r="B292" s="464"/>
      <c r="C292" s="464"/>
      <c r="D292" s="464"/>
      <c r="E292" s="100">
        <f>SUM(E289:E291)</f>
        <v>0</v>
      </c>
      <c r="F292" s="101">
        <f>SUM(F289:F291)</f>
        <v>0</v>
      </c>
      <c r="G292" s="101">
        <f>SUM(G289:G291)</f>
        <v>0</v>
      </c>
      <c r="H292" s="101">
        <f>SUM(H289:H291)</f>
        <v>0</v>
      </c>
      <c r="I292" s="102">
        <f>SUM(I289:I291)</f>
        <v>0</v>
      </c>
      <c r="J292" s="88"/>
      <c r="K292" s="88"/>
      <c r="L292" s="88"/>
      <c r="M292" s="88"/>
      <c r="N292" s="88"/>
      <c r="O292" s="171" t="str">
        <f>IF(H292&gt;0,"-","x")</f>
        <v>x</v>
      </c>
      <c r="P292" s="84"/>
      <c r="Q292" s="84"/>
      <c r="R292" s="84"/>
      <c r="S292" s="84"/>
      <c r="T292" s="84"/>
    </row>
    <row r="293" spans="1:20" x14ac:dyDescent="0.25">
      <c r="A293" s="464" t="s">
        <v>724</v>
      </c>
      <c r="B293" s="464"/>
      <c r="C293" s="464"/>
      <c r="D293" s="464"/>
      <c r="E293" s="464"/>
      <c r="F293" s="464"/>
      <c r="G293" s="101">
        <f>IF($E$292&gt;0,ROUND(G292/$E$292,2),0)</f>
        <v>0</v>
      </c>
      <c r="H293" s="101">
        <f>IF($E$292&gt;0,ROUND(H292/$E$292,2),0)</f>
        <v>0</v>
      </c>
      <c r="I293" s="312">
        <f>IF($E$292&gt;0,ROUND(I292/$E$292,4),0)</f>
        <v>0</v>
      </c>
      <c r="J293" s="88"/>
      <c r="K293" s="88"/>
      <c r="L293" s="88"/>
      <c r="M293" s="88"/>
      <c r="N293" s="88"/>
      <c r="O293" s="171" t="str">
        <f>O292</f>
        <v>x</v>
      </c>
      <c r="P293" s="84"/>
      <c r="Q293" s="84"/>
      <c r="R293" s="84"/>
      <c r="S293" s="84"/>
      <c r="T293" s="84"/>
    </row>
    <row r="294" spans="1:20" s="144" customFormat="1" x14ac:dyDescent="0.25">
      <c r="A294" s="470" t="s">
        <v>756</v>
      </c>
      <c r="B294" s="470"/>
      <c r="C294" s="470"/>
      <c r="D294" s="470"/>
      <c r="E294" s="470"/>
      <c r="F294" s="470"/>
      <c r="G294" s="145"/>
      <c r="H294" s="471" t="s">
        <v>721</v>
      </c>
      <c r="I294" s="471"/>
      <c r="J294" s="471"/>
      <c r="K294" s="471"/>
      <c r="L294" s="471"/>
      <c r="M294" s="471"/>
      <c r="N294" s="310"/>
      <c r="O294" s="171" t="str">
        <f>O300</f>
        <v>x</v>
      </c>
      <c r="P294" s="420"/>
      <c r="Q294" s="84"/>
      <c r="R294" s="420"/>
      <c r="S294" s="420"/>
      <c r="T294" s="420"/>
    </row>
    <row r="295" spans="1:20" x14ac:dyDescent="0.25">
      <c r="A295" s="146"/>
      <c r="B295" s="146"/>
      <c r="C295" s="147"/>
      <c r="D295" s="148"/>
      <c r="E295" s="147"/>
      <c r="F295" s="103">
        <f>D295*E295</f>
        <v>0</v>
      </c>
      <c r="G295" s="98">
        <f>IF($G$294&gt;0,F295/$G$294,0)</f>
        <v>0</v>
      </c>
      <c r="H295" s="98">
        <f>C295*E295</f>
        <v>0</v>
      </c>
      <c r="I295" s="99">
        <f>SUM(J295:M295)*E295</f>
        <v>0</v>
      </c>
      <c r="J295" s="150"/>
      <c r="K295" s="150"/>
      <c r="L295" s="150"/>
      <c r="M295" s="150"/>
      <c r="N295" s="150"/>
      <c r="O295" s="171" t="str">
        <f t="shared" ref="O295:O300" si="94">IF(H295&gt;0,"-","x")</f>
        <v>x</v>
      </c>
      <c r="P295" s="84"/>
      <c r="Q295" s="84"/>
      <c r="R295" s="84"/>
      <c r="S295" s="84"/>
      <c r="T295" s="84"/>
    </row>
    <row r="296" spans="1:20" x14ac:dyDescent="0.25">
      <c r="A296" s="146"/>
      <c r="B296" s="146"/>
      <c r="C296" s="147"/>
      <c r="D296" s="148"/>
      <c r="E296" s="147"/>
      <c r="F296" s="103">
        <f>D296*E296</f>
        <v>0</v>
      </c>
      <c r="G296" s="98">
        <f>IF($G$294&gt;0,F296/$G$294,0)</f>
        <v>0</v>
      </c>
      <c r="H296" s="98">
        <f>C296*E296</f>
        <v>0</v>
      </c>
      <c r="I296" s="99">
        <f>SUM(J296:M296)*E296</f>
        <v>0</v>
      </c>
      <c r="J296" s="150"/>
      <c r="K296" s="150"/>
      <c r="L296" s="150"/>
      <c r="M296" s="150"/>
      <c r="N296" s="311"/>
      <c r="O296" s="171" t="str">
        <f t="shared" si="94"/>
        <v>x</v>
      </c>
      <c r="P296"/>
      <c r="Q296" s="84"/>
      <c r="R296"/>
      <c r="S296"/>
      <c r="T296"/>
    </row>
    <row r="297" spans="1:20" x14ac:dyDescent="0.25">
      <c r="A297" s="146"/>
      <c r="B297" s="146"/>
      <c r="C297" s="147"/>
      <c r="D297" s="148"/>
      <c r="E297" s="147"/>
      <c r="F297" s="103">
        <f>D297*E297</f>
        <v>0</v>
      </c>
      <c r="G297" s="98">
        <f>IF($G$294&gt;0,F297/$G$294,0)</f>
        <v>0</v>
      </c>
      <c r="H297" s="98">
        <f>C297*E297</f>
        <v>0</v>
      </c>
      <c r="I297" s="99">
        <f>SUM(J297:M297)*E297</f>
        <v>0</v>
      </c>
      <c r="J297" s="150"/>
      <c r="K297" s="150"/>
      <c r="L297" s="150"/>
      <c r="M297" s="150"/>
      <c r="N297" s="311"/>
      <c r="O297" s="171" t="str">
        <f t="shared" si="94"/>
        <v>x</v>
      </c>
      <c r="P297"/>
      <c r="Q297" s="84"/>
      <c r="R297"/>
      <c r="S297"/>
      <c r="T297"/>
    </row>
    <row r="298" spans="1:20" x14ac:dyDescent="0.25">
      <c r="A298" s="146"/>
      <c r="B298" s="146"/>
      <c r="C298" s="147"/>
      <c r="D298" s="148"/>
      <c r="E298" s="147"/>
      <c r="F298" s="103">
        <f>D298*E298</f>
        <v>0</v>
      </c>
      <c r="G298" s="98">
        <f>IF($G$294&gt;0,F298/$G$294,0)</f>
        <v>0</v>
      </c>
      <c r="H298" s="98">
        <f>C298*E298</f>
        <v>0</v>
      </c>
      <c r="I298" s="99">
        <f>SUM(J298:M298)*E298</f>
        <v>0</v>
      </c>
      <c r="J298" s="150"/>
      <c r="K298" s="150"/>
      <c r="L298" s="150"/>
      <c r="M298" s="150"/>
      <c r="N298" s="311"/>
      <c r="O298" s="171" t="str">
        <f t="shared" si="94"/>
        <v>x</v>
      </c>
      <c r="P298"/>
      <c r="Q298" s="84"/>
      <c r="R298"/>
      <c r="S298"/>
      <c r="T298"/>
    </row>
    <row r="299" spans="1:20" x14ac:dyDescent="0.25">
      <c r="A299" s="146"/>
      <c r="B299" s="146"/>
      <c r="C299" s="147"/>
      <c r="D299" s="148"/>
      <c r="E299" s="147"/>
      <c r="F299" s="103">
        <f>D299*E299</f>
        <v>0</v>
      </c>
      <c r="G299" s="98">
        <f>IF($G$294&gt;0,F299/$G$294,0)</f>
        <v>0</v>
      </c>
      <c r="H299" s="98">
        <f>C299*E299</f>
        <v>0</v>
      </c>
      <c r="I299" s="99">
        <f>SUM(J299:M299)*E299</f>
        <v>0</v>
      </c>
      <c r="J299" s="150"/>
      <c r="K299" s="150"/>
      <c r="L299" s="150"/>
      <c r="M299" s="150"/>
      <c r="N299" s="311"/>
      <c r="O299" s="171" t="str">
        <f t="shared" si="94"/>
        <v>x</v>
      </c>
      <c r="P299"/>
      <c r="Q299" s="84"/>
      <c r="R299"/>
      <c r="S299"/>
      <c r="T299"/>
    </row>
    <row r="300" spans="1:20" x14ac:dyDescent="0.25">
      <c r="A300" s="464" t="s">
        <v>723</v>
      </c>
      <c r="B300" s="464"/>
      <c r="C300" s="464"/>
      <c r="D300" s="464"/>
      <c r="E300" s="100">
        <f>SUM(E295:E299)</f>
        <v>0</v>
      </c>
      <c r="F300" s="101">
        <f>SUM(F295:F299)</f>
        <v>0</v>
      </c>
      <c r="G300" s="101">
        <f>SUM(G295:G299)</f>
        <v>0</v>
      </c>
      <c r="H300" s="101">
        <f>SUM(H295:H299)</f>
        <v>0</v>
      </c>
      <c r="I300" s="102">
        <f>SUM(I295:I299)</f>
        <v>0</v>
      </c>
      <c r="J300" s="88"/>
      <c r="K300" s="88"/>
      <c r="L300" s="88"/>
      <c r="M300" s="88"/>
      <c r="N300" s="88"/>
      <c r="O300" s="171" t="str">
        <f t="shared" si="94"/>
        <v>x</v>
      </c>
      <c r="P300"/>
      <c r="Q300" s="84"/>
      <c r="R300"/>
      <c r="S300"/>
      <c r="T300"/>
    </row>
    <row r="301" spans="1:20" x14ac:dyDescent="0.25">
      <c r="A301" s="464" t="s">
        <v>724</v>
      </c>
      <c r="B301" s="464"/>
      <c r="C301" s="464"/>
      <c r="D301" s="464"/>
      <c r="E301" s="464"/>
      <c r="F301" s="464"/>
      <c r="G301" s="101">
        <f>IF($E$300&gt;0,ROUND(G300/$E$300,2),0)</f>
        <v>0</v>
      </c>
      <c r="H301" s="101">
        <f>IF($E$300&gt;0,ROUND(H300/$E$300,2),0)</f>
        <v>0</v>
      </c>
      <c r="I301" s="312">
        <f>IF($E$300&gt;0,ROUND(I300/$E$300,4),0)</f>
        <v>0</v>
      </c>
      <c r="J301" s="88"/>
      <c r="K301" s="88"/>
      <c r="L301" s="88"/>
      <c r="M301" s="88"/>
      <c r="N301" s="88"/>
      <c r="O301" s="171" t="str">
        <f>O300</f>
        <v>x</v>
      </c>
      <c r="P301"/>
      <c r="Q301" s="84"/>
      <c r="R301"/>
      <c r="S301"/>
      <c r="T301"/>
    </row>
    <row r="302" spans="1:20" x14ac:dyDescent="0.25">
      <c r="A302" s="345" t="s">
        <v>757</v>
      </c>
      <c r="B302" s="345"/>
      <c r="C302" s="346"/>
      <c r="D302" s="346"/>
      <c r="E302" s="346"/>
      <c r="F302" s="346"/>
      <c r="G302" s="346"/>
      <c r="H302" s="346"/>
      <c r="I302" s="346"/>
      <c r="J302" s="345"/>
      <c r="K302" s="345"/>
      <c r="L302" s="345"/>
      <c r="M302" s="345"/>
      <c r="N302" s="345"/>
      <c r="O302" s="347"/>
      <c r="P302"/>
      <c r="Q302" s="84"/>
      <c r="R302"/>
      <c r="S302"/>
      <c r="T302"/>
    </row>
    <row r="303" spans="1:20" s="144" customFormat="1" x14ac:dyDescent="0.25">
      <c r="A303" s="465" t="s">
        <v>758</v>
      </c>
      <c r="B303" s="465"/>
      <c r="C303" s="465"/>
      <c r="D303" s="465"/>
      <c r="E303" s="465"/>
      <c r="F303" s="465"/>
      <c r="G303" s="145"/>
      <c r="H303" s="466" t="s">
        <v>721</v>
      </c>
      <c r="I303" s="466"/>
      <c r="J303" s="466"/>
      <c r="K303" s="466"/>
      <c r="L303" s="466"/>
      <c r="M303" s="466"/>
      <c r="N303" s="310"/>
      <c r="O303" s="171" t="str">
        <f>O322</f>
        <v>x</v>
      </c>
      <c r="P303"/>
      <c r="Q303" s="84"/>
      <c r="R303"/>
      <c r="S303"/>
      <c r="T303"/>
    </row>
    <row r="304" spans="1:20" x14ac:dyDescent="0.25">
      <c r="A304" s="146"/>
      <c r="B304" s="146"/>
      <c r="C304" s="147"/>
      <c r="D304" s="148"/>
      <c r="E304" s="147"/>
      <c r="F304" s="103">
        <f t="shared" ref="F304:F321" si="95">D304*E304</f>
        <v>0</v>
      </c>
      <c r="G304" s="98">
        <f>IF($G$303&gt;0,F304/$G$303,0)</f>
        <v>0</v>
      </c>
      <c r="H304" s="98">
        <f t="shared" ref="H304:H321" si="96">C304*E304*D304</f>
        <v>0</v>
      </c>
      <c r="I304" s="99">
        <f t="shared" ref="I304:I321" si="97">SUM(J304:M304)*E304</f>
        <v>0</v>
      </c>
      <c r="J304" s="150"/>
      <c r="K304" s="150"/>
      <c r="L304" s="150"/>
      <c r="M304" s="150"/>
      <c r="N304" s="150"/>
      <c r="O304" s="171" t="str">
        <f t="shared" ref="O304:O322" si="98">IF(H304&gt;0,"-","x")</f>
        <v>x</v>
      </c>
      <c r="P304"/>
      <c r="Q304" s="84"/>
      <c r="R304"/>
      <c r="S304"/>
      <c r="T304"/>
    </row>
    <row r="305" spans="1:20" x14ac:dyDescent="0.25">
      <c r="A305" s="146"/>
      <c r="B305" s="146"/>
      <c r="C305" s="147"/>
      <c r="D305" s="148"/>
      <c r="E305" s="147"/>
      <c r="F305" s="103">
        <f t="shared" si="95"/>
        <v>0</v>
      </c>
      <c r="G305" s="98">
        <f t="shared" ref="G305:G321" si="99">IF($G$303&gt;0,F305/$G$303,0)</f>
        <v>0</v>
      </c>
      <c r="H305" s="98">
        <f>C305*E305*D305</f>
        <v>0</v>
      </c>
      <c r="I305" s="99">
        <f t="shared" si="97"/>
        <v>0</v>
      </c>
      <c r="J305" s="150"/>
      <c r="K305" s="150"/>
      <c r="L305" s="150"/>
      <c r="M305" s="150"/>
      <c r="N305" s="311"/>
      <c r="O305" s="171" t="str">
        <f>IF(H305&gt;0,"-","x")</f>
        <v>x</v>
      </c>
      <c r="P305"/>
      <c r="Q305" s="84"/>
      <c r="R305"/>
      <c r="S305"/>
      <c r="T305"/>
    </row>
    <row r="306" spans="1:20" x14ac:dyDescent="0.25">
      <c r="A306" s="146"/>
      <c r="B306" s="146"/>
      <c r="C306" s="147"/>
      <c r="D306" s="148"/>
      <c r="E306" s="147"/>
      <c r="F306" s="103">
        <f t="shared" ref="F306:F316" si="100">D306*E306</f>
        <v>0</v>
      </c>
      <c r="G306" s="98">
        <f t="shared" ref="G306:G316" si="101">IF($G$303&gt;0,F306/$G$303,0)</f>
        <v>0</v>
      </c>
      <c r="H306" s="98">
        <f t="shared" ref="H306:H316" si="102">C306*E306*D306</f>
        <v>0</v>
      </c>
      <c r="I306" s="99">
        <f t="shared" ref="I306:I316" si="103">SUM(J306:M306)*E306</f>
        <v>0</v>
      </c>
      <c r="J306" s="150"/>
      <c r="K306" s="150"/>
      <c r="L306" s="150"/>
      <c r="M306" s="150"/>
      <c r="N306" s="311"/>
      <c r="O306" s="171"/>
      <c r="P306"/>
      <c r="Q306" s="84"/>
      <c r="R306"/>
      <c r="S306"/>
      <c r="T306"/>
    </row>
    <row r="307" spans="1:20" x14ac:dyDescent="0.25">
      <c r="A307" s="146"/>
      <c r="B307" s="146"/>
      <c r="C307" s="147"/>
      <c r="D307" s="148"/>
      <c r="E307" s="147"/>
      <c r="F307" s="103">
        <f t="shared" ref="F307:F311" si="104">D307*E307</f>
        <v>0</v>
      </c>
      <c r="G307" s="98">
        <f t="shared" ref="G307:G311" si="105">IF($G$303&gt;0,F307/$G$303,0)</f>
        <v>0</v>
      </c>
      <c r="H307" s="98">
        <f t="shared" ref="H307:H311" si="106">C307*E307*D307</f>
        <v>0</v>
      </c>
      <c r="I307" s="99">
        <f t="shared" ref="I307:I311" si="107">SUM(J307:M307)*E307</f>
        <v>0</v>
      </c>
      <c r="J307" s="150"/>
      <c r="K307" s="150"/>
      <c r="L307" s="150"/>
      <c r="M307" s="150"/>
      <c r="N307" s="311"/>
      <c r="O307" s="171"/>
      <c r="P307"/>
      <c r="Q307" s="84"/>
      <c r="R307"/>
      <c r="S307"/>
      <c r="T307"/>
    </row>
    <row r="308" spans="1:20" x14ac:dyDescent="0.25">
      <c r="A308" s="146"/>
      <c r="B308" s="146"/>
      <c r="C308" s="147"/>
      <c r="D308" s="148"/>
      <c r="E308" s="147"/>
      <c r="F308" s="103">
        <f t="shared" si="104"/>
        <v>0</v>
      </c>
      <c r="G308" s="98">
        <f t="shared" si="105"/>
        <v>0</v>
      </c>
      <c r="H308" s="98">
        <f t="shared" si="106"/>
        <v>0</v>
      </c>
      <c r="I308" s="99">
        <f t="shared" si="107"/>
        <v>0</v>
      </c>
      <c r="J308" s="150"/>
      <c r="K308" s="150"/>
      <c r="L308" s="150"/>
      <c r="M308" s="150"/>
      <c r="N308" s="311"/>
      <c r="O308" s="171"/>
      <c r="P308"/>
      <c r="Q308" s="84"/>
      <c r="R308"/>
      <c r="S308"/>
      <c r="T308"/>
    </row>
    <row r="309" spans="1:20" x14ac:dyDescent="0.25">
      <c r="A309" s="146"/>
      <c r="B309" s="146"/>
      <c r="C309" s="147"/>
      <c r="D309" s="148"/>
      <c r="E309" s="147"/>
      <c r="F309" s="103">
        <f t="shared" si="104"/>
        <v>0</v>
      </c>
      <c r="G309" s="98">
        <f t="shared" si="105"/>
        <v>0</v>
      </c>
      <c r="H309" s="98">
        <f t="shared" si="106"/>
        <v>0</v>
      </c>
      <c r="I309" s="99">
        <f t="shared" si="107"/>
        <v>0</v>
      </c>
      <c r="J309" s="150"/>
      <c r="K309" s="150"/>
      <c r="L309" s="150"/>
      <c r="M309" s="150"/>
      <c r="N309" s="311"/>
      <c r="O309" s="171"/>
      <c r="P309"/>
      <c r="Q309" s="84"/>
      <c r="R309"/>
      <c r="S309"/>
      <c r="T309"/>
    </row>
    <row r="310" spans="1:20" x14ac:dyDescent="0.25">
      <c r="A310" s="146"/>
      <c r="B310" s="146"/>
      <c r="C310" s="147"/>
      <c r="D310" s="148"/>
      <c r="E310" s="147"/>
      <c r="F310" s="103">
        <f t="shared" si="104"/>
        <v>0</v>
      </c>
      <c r="G310" s="98">
        <f t="shared" si="105"/>
        <v>0</v>
      </c>
      <c r="H310" s="98">
        <f t="shared" si="106"/>
        <v>0</v>
      </c>
      <c r="I310" s="99">
        <f t="shared" si="107"/>
        <v>0</v>
      </c>
      <c r="J310" s="150"/>
      <c r="K310" s="150"/>
      <c r="L310" s="150"/>
      <c r="M310" s="150"/>
      <c r="N310" s="311"/>
      <c r="O310" s="171"/>
      <c r="P310"/>
      <c r="Q310" s="84"/>
      <c r="R310"/>
      <c r="S310"/>
      <c r="T310"/>
    </row>
    <row r="311" spans="1:20" x14ac:dyDescent="0.25">
      <c r="A311" s="146"/>
      <c r="B311" s="146"/>
      <c r="C311" s="147"/>
      <c r="D311" s="148"/>
      <c r="E311" s="147"/>
      <c r="F311" s="103">
        <f t="shared" si="104"/>
        <v>0</v>
      </c>
      <c r="G311" s="98">
        <f t="shared" si="105"/>
        <v>0</v>
      </c>
      <c r="H311" s="98">
        <f t="shared" si="106"/>
        <v>0</v>
      </c>
      <c r="I311" s="99">
        <f t="shared" si="107"/>
        <v>0</v>
      </c>
      <c r="J311" s="150"/>
      <c r="K311" s="150"/>
      <c r="L311" s="150"/>
      <c r="M311" s="150"/>
      <c r="N311" s="311"/>
      <c r="O311" s="171"/>
      <c r="P311"/>
      <c r="Q311" s="84"/>
      <c r="R311"/>
      <c r="S311"/>
      <c r="T311"/>
    </row>
    <row r="312" spans="1:20" x14ac:dyDescent="0.25">
      <c r="A312" s="146"/>
      <c r="B312" s="146"/>
      <c r="C312" s="147"/>
      <c r="D312" s="148"/>
      <c r="E312" s="147"/>
      <c r="F312" s="103">
        <f t="shared" si="100"/>
        <v>0</v>
      </c>
      <c r="G312" s="98">
        <f t="shared" si="101"/>
        <v>0</v>
      </c>
      <c r="H312" s="98">
        <f t="shared" si="102"/>
        <v>0</v>
      </c>
      <c r="I312" s="99">
        <f t="shared" si="103"/>
        <v>0</v>
      </c>
      <c r="J312" s="150"/>
      <c r="K312" s="150"/>
      <c r="L312" s="150"/>
      <c r="M312" s="150"/>
      <c r="N312" s="311"/>
      <c r="O312" s="171"/>
      <c r="P312"/>
      <c r="Q312" s="84"/>
      <c r="R312"/>
      <c r="S312"/>
      <c r="T312"/>
    </row>
    <row r="313" spans="1:20" x14ac:dyDescent="0.25">
      <c r="A313" s="146"/>
      <c r="B313" s="146"/>
      <c r="C313" s="147"/>
      <c r="D313" s="148"/>
      <c r="E313" s="147"/>
      <c r="F313" s="103">
        <f t="shared" si="100"/>
        <v>0</v>
      </c>
      <c r="G313" s="98">
        <f t="shared" si="101"/>
        <v>0</v>
      </c>
      <c r="H313" s="98">
        <f t="shared" si="102"/>
        <v>0</v>
      </c>
      <c r="I313" s="99">
        <f t="shared" si="103"/>
        <v>0</v>
      </c>
      <c r="J313" s="150"/>
      <c r="K313" s="150"/>
      <c r="L313" s="150"/>
      <c r="M313" s="150"/>
      <c r="N313" s="311"/>
      <c r="O313" s="171"/>
      <c r="P313"/>
      <c r="Q313" s="84"/>
      <c r="R313"/>
      <c r="S313"/>
      <c r="T313"/>
    </row>
    <row r="314" spans="1:20" x14ac:dyDescent="0.25">
      <c r="A314" s="146"/>
      <c r="B314" s="146"/>
      <c r="C314" s="147"/>
      <c r="D314" s="148"/>
      <c r="E314" s="147"/>
      <c r="F314" s="103">
        <f t="shared" si="100"/>
        <v>0</v>
      </c>
      <c r="G314" s="98">
        <f t="shared" si="101"/>
        <v>0</v>
      </c>
      <c r="H314" s="98">
        <f t="shared" si="102"/>
        <v>0</v>
      </c>
      <c r="I314" s="99">
        <f t="shared" si="103"/>
        <v>0</v>
      </c>
      <c r="J314" s="150"/>
      <c r="K314" s="150"/>
      <c r="L314" s="150"/>
      <c r="M314" s="150"/>
      <c r="N314" s="311"/>
      <c r="O314" s="171"/>
      <c r="P314"/>
      <c r="Q314" s="84"/>
      <c r="R314"/>
      <c r="S314"/>
      <c r="T314"/>
    </row>
    <row r="315" spans="1:20" x14ac:dyDescent="0.25">
      <c r="A315" s="146"/>
      <c r="B315" s="146"/>
      <c r="C315" s="147"/>
      <c r="D315" s="148"/>
      <c r="E315" s="147"/>
      <c r="F315" s="103">
        <f t="shared" si="100"/>
        <v>0</v>
      </c>
      <c r="G315" s="98">
        <f t="shared" si="101"/>
        <v>0</v>
      </c>
      <c r="H315" s="98">
        <f t="shared" si="102"/>
        <v>0</v>
      </c>
      <c r="I315" s="99">
        <f t="shared" si="103"/>
        <v>0</v>
      </c>
      <c r="J315" s="150"/>
      <c r="K315" s="150"/>
      <c r="L315" s="150"/>
      <c r="M315" s="150"/>
      <c r="N315" s="311"/>
      <c r="O315" s="171"/>
      <c r="P315"/>
      <c r="Q315" s="84"/>
      <c r="R315"/>
      <c r="S315"/>
      <c r="T315"/>
    </row>
    <row r="316" spans="1:20" x14ac:dyDescent="0.25">
      <c r="A316" s="146"/>
      <c r="B316" s="146"/>
      <c r="C316" s="147"/>
      <c r="D316" s="148"/>
      <c r="E316" s="147"/>
      <c r="F316" s="103">
        <f t="shared" si="100"/>
        <v>0</v>
      </c>
      <c r="G316" s="98">
        <f t="shared" si="101"/>
        <v>0</v>
      </c>
      <c r="H316" s="98">
        <f t="shared" si="102"/>
        <v>0</v>
      </c>
      <c r="I316" s="99">
        <f t="shared" si="103"/>
        <v>0</v>
      </c>
      <c r="J316" s="150"/>
      <c r="K316" s="150"/>
      <c r="L316" s="150"/>
      <c r="M316" s="150"/>
      <c r="N316" s="311"/>
      <c r="O316" s="171" t="str">
        <f>IF(H316&gt;0,"-","x")</f>
        <v>x</v>
      </c>
      <c r="P316"/>
      <c r="Q316" s="84"/>
      <c r="R316"/>
      <c r="S316"/>
      <c r="T316"/>
    </row>
    <row r="317" spans="1:20" x14ac:dyDescent="0.25">
      <c r="A317" s="146"/>
      <c r="B317" s="146"/>
      <c r="C317" s="147"/>
      <c r="D317" s="148"/>
      <c r="E317" s="147"/>
      <c r="F317" s="103">
        <f t="shared" si="95"/>
        <v>0</v>
      </c>
      <c r="G317" s="98">
        <f t="shared" si="99"/>
        <v>0</v>
      </c>
      <c r="H317" s="98">
        <f>C317*E317*D317</f>
        <v>0</v>
      </c>
      <c r="I317" s="99">
        <f t="shared" si="97"/>
        <v>0</v>
      </c>
      <c r="J317" s="150"/>
      <c r="K317" s="150"/>
      <c r="L317" s="150"/>
      <c r="M317" s="150"/>
      <c r="N317" s="311"/>
      <c r="O317" s="171" t="str">
        <f>IF(H317&gt;0,"-","x")</f>
        <v>x</v>
      </c>
      <c r="P317"/>
      <c r="Q317" s="84"/>
      <c r="R317"/>
      <c r="S317"/>
      <c r="T317"/>
    </row>
    <row r="318" spans="1:20" x14ac:dyDescent="0.25">
      <c r="A318" s="146"/>
      <c r="B318" s="146"/>
      <c r="C318" s="147"/>
      <c r="D318" s="148"/>
      <c r="E318" s="147"/>
      <c r="F318" s="103">
        <f t="shared" si="95"/>
        <v>0</v>
      </c>
      <c r="G318" s="98">
        <f t="shared" si="99"/>
        <v>0</v>
      </c>
      <c r="H318" s="98">
        <f t="shared" si="96"/>
        <v>0</v>
      </c>
      <c r="I318" s="99">
        <f t="shared" si="97"/>
        <v>0</v>
      </c>
      <c r="J318" s="150"/>
      <c r="K318" s="150"/>
      <c r="L318" s="150"/>
      <c r="M318" s="150"/>
      <c r="N318" s="311"/>
      <c r="O318" s="171" t="str">
        <f t="shared" si="98"/>
        <v>x</v>
      </c>
      <c r="P318"/>
      <c r="Q318" s="84"/>
      <c r="R318"/>
      <c r="S318"/>
      <c r="T318"/>
    </row>
    <row r="319" spans="1:20" x14ac:dyDescent="0.25">
      <c r="A319" s="146"/>
      <c r="B319" s="146"/>
      <c r="C319" s="147"/>
      <c r="D319" s="148"/>
      <c r="E319" s="147"/>
      <c r="F319" s="103">
        <f t="shared" si="95"/>
        <v>0</v>
      </c>
      <c r="G319" s="98">
        <f t="shared" si="99"/>
        <v>0</v>
      </c>
      <c r="H319" s="98">
        <f t="shared" si="96"/>
        <v>0</v>
      </c>
      <c r="I319" s="99">
        <f t="shared" si="97"/>
        <v>0</v>
      </c>
      <c r="J319" s="150"/>
      <c r="K319" s="150"/>
      <c r="L319" s="150"/>
      <c r="M319" s="150"/>
      <c r="N319" s="311"/>
      <c r="O319" s="171" t="str">
        <f t="shared" si="98"/>
        <v>x</v>
      </c>
      <c r="P319"/>
      <c r="Q319" s="84"/>
      <c r="R319"/>
      <c r="S319"/>
      <c r="T319"/>
    </row>
    <row r="320" spans="1:20" x14ac:dyDescent="0.25">
      <c r="A320" s="146"/>
      <c r="B320" s="146"/>
      <c r="C320" s="147"/>
      <c r="D320" s="148"/>
      <c r="E320" s="147"/>
      <c r="F320" s="103">
        <f t="shared" si="95"/>
        <v>0</v>
      </c>
      <c r="G320" s="98">
        <f t="shared" si="99"/>
        <v>0</v>
      </c>
      <c r="H320" s="98">
        <f t="shared" si="96"/>
        <v>0</v>
      </c>
      <c r="I320" s="99">
        <f t="shared" si="97"/>
        <v>0</v>
      </c>
      <c r="J320" s="150"/>
      <c r="K320" s="150"/>
      <c r="L320" s="150"/>
      <c r="M320" s="150"/>
      <c r="N320" s="311"/>
      <c r="O320" s="171" t="str">
        <f t="shared" si="98"/>
        <v>x</v>
      </c>
      <c r="P320"/>
      <c r="Q320" s="84"/>
      <c r="R320"/>
      <c r="S320"/>
      <c r="T320"/>
    </row>
    <row r="321" spans="1:20" x14ac:dyDescent="0.25">
      <c r="A321" s="146"/>
      <c r="B321" s="146"/>
      <c r="C321" s="147"/>
      <c r="D321" s="148"/>
      <c r="E321" s="147"/>
      <c r="F321" s="103">
        <f t="shared" si="95"/>
        <v>0</v>
      </c>
      <c r="G321" s="98">
        <f t="shared" si="99"/>
        <v>0</v>
      </c>
      <c r="H321" s="98">
        <f t="shared" si="96"/>
        <v>0</v>
      </c>
      <c r="I321" s="99">
        <f t="shared" si="97"/>
        <v>0</v>
      </c>
      <c r="J321" s="150"/>
      <c r="K321" s="150"/>
      <c r="L321" s="150"/>
      <c r="M321" s="150"/>
      <c r="N321" s="311"/>
      <c r="O321" s="171" t="str">
        <f t="shared" si="98"/>
        <v>x</v>
      </c>
      <c r="P321"/>
      <c r="Q321" s="84"/>
      <c r="R321"/>
      <c r="S321"/>
      <c r="T321"/>
    </row>
    <row r="322" spans="1:20" x14ac:dyDescent="0.25">
      <c r="A322" s="464" t="s">
        <v>723</v>
      </c>
      <c r="B322" s="464"/>
      <c r="C322" s="464"/>
      <c r="D322" s="464"/>
      <c r="E322" s="100">
        <f>SUM(E304:E321)</f>
        <v>0</v>
      </c>
      <c r="F322" s="101">
        <f>SUM(F304:F321)</f>
        <v>0</v>
      </c>
      <c r="G322" s="101">
        <f>SUM(G304:G321)</f>
        <v>0</v>
      </c>
      <c r="H322" s="101">
        <f>SUM(H304:H321)</f>
        <v>0</v>
      </c>
      <c r="I322" s="102">
        <f>SUM(I304:I321)</f>
        <v>0</v>
      </c>
      <c r="J322" s="88"/>
      <c r="K322" s="88"/>
      <c r="L322" s="88"/>
      <c r="M322" s="88"/>
      <c r="N322" s="88"/>
      <c r="O322" s="171" t="str">
        <f t="shared" si="98"/>
        <v>x</v>
      </c>
      <c r="P322"/>
      <c r="Q322" s="84"/>
      <c r="R322"/>
      <c r="S322"/>
      <c r="T322"/>
    </row>
    <row r="323" spans="1:20" ht="15.75" thickBot="1" x14ac:dyDescent="0.3">
      <c r="A323" s="467" t="s">
        <v>724</v>
      </c>
      <c r="B323" s="468"/>
      <c r="C323" s="468"/>
      <c r="D323" s="468"/>
      <c r="E323" s="469"/>
      <c r="F323" s="129">
        <f>IF(E322&gt;0,ROUND(F322/E322,2),0)</f>
        <v>0</v>
      </c>
      <c r="G323" s="129">
        <f>IF(E322&gt;0,ROUND(G322/E322,2),0)</f>
        <v>0</v>
      </c>
      <c r="H323" s="136">
        <f>IF(E322&gt;0,ROUND(H322/E322,2),0)</f>
        <v>0</v>
      </c>
      <c r="I323" s="200">
        <f>IF(E322&gt;0,ROUND(I322/E322,4),0)</f>
        <v>0</v>
      </c>
      <c r="J323" s="130"/>
      <c r="K323" s="130"/>
      <c r="L323" s="130"/>
      <c r="M323" s="130"/>
      <c r="N323" s="130"/>
      <c r="O323" s="171" t="str">
        <f>O322</f>
        <v>x</v>
      </c>
      <c r="P323"/>
      <c r="Q323" s="84"/>
      <c r="R323"/>
      <c r="S323"/>
      <c r="T323"/>
    </row>
    <row r="324" spans="1:20" s="144" customFormat="1" x14ac:dyDescent="0.25">
      <c r="A324" s="470" t="s">
        <v>759</v>
      </c>
      <c r="B324" s="470"/>
      <c r="C324" s="470"/>
      <c r="D324" s="470"/>
      <c r="E324" s="470"/>
      <c r="F324" s="470"/>
      <c r="G324" s="145"/>
      <c r="H324" s="471" t="s">
        <v>721</v>
      </c>
      <c r="I324" s="471"/>
      <c r="J324" s="471"/>
      <c r="K324" s="471"/>
      <c r="L324" s="471"/>
      <c r="M324" s="471"/>
      <c r="N324" s="310"/>
      <c r="O324" s="171" t="str">
        <f>O334</f>
        <v>x</v>
      </c>
      <c r="P324"/>
      <c r="Q324" s="84"/>
      <c r="R324"/>
      <c r="S324"/>
      <c r="T324"/>
    </row>
    <row r="325" spans="1:20" x14ac:dyDescent="0.25">
      <c r="A325" s="146"/>
      <c r="B325" s="146"/>
      <c r="C325" s="147"/>
      <c r="D325" s="148"/>
      <c r="E325" s="147"/>
      <c r="F325" s="103">
        <f>D325*E325</f>
        <v>0</v>
      </c>
      <c r="G325" s="98">
        <f>IF($G$324&gt;0,F325/$G$324,0)</f>
        <v>0</v>
      </c>
      <c r="H325" s="98">
        <f>C325*E325</f>
        <v>0</v>
      </c>
      <c r="I325" s="99">
        <f t="shared" ref="I325:I333" si="108">SUM(J325:M325)*E325</f>
        <v>0</v>
      </c>
      <c r="J325" s="150"/>
      <c r="K325" s="150"/>
      <c r="L325" s="150"/>
      <c r="M325" s="150"/>
      <c r="N325" s="150"/>
      <c r="O325" s="171" t="str">
        <f t="shared" ref="O325:O334" si="109">IF(H325&gt;0,"-","x")</f>
        <v>x</v>
      </c>
      <c r="P325"/>
      <c r="Q325" s="84"/>
      <c r="R325"/>
      <c r="S325"/>
      <c r="T325"/>
    </row>
    <row r="326" spans="1:20" x14ac:dyDescent="0.25">
      <c r="A326" s="146"/>
      <c r="B326" s="146"/>
      <c r="C326" s="147"/>
      <c r="D326" s="148"/>
      <c r="E326" s="147"/>
      <c r="F326" s="103">
        <f t="shared" ref="F326:F333" si="110">D326*E326</f>
        <v>0</v>
      </c>
      <c r="G326" s="98">
        <f t="shared" ref="G326:G333" si="111">IF($G$324&gt;0,F326/$G$324,0)</f>
        <v>0</v>
      </c>
      <c r="H326" s="98">
        <f t="shared" ref="H326:H333" si="112">C326*E326</f>
        <v>0</v>
      </c>
      <c r="I326" s="99">
        <f t="shared" si="108"/>
        <v>0</v>
      </c>
      <c r="J326" s="150"/>
      <c r="K326" s="150"/>
      <c r="L326" s="150"/>
      <c r="M326" s="150"/>
      <c r="N326" s="311"/>
      <c r="O326" s="171" t="str">
        <f t="shared" si="109"/>
        <v>x</v>
      </c>
      <c r="P326"/>
      <c r="Q326" s="84"/>
      <c r="R326"/>
      <c r="S326"/>
      <c r="T326"/>
    </row>
    <row r="327" spans="1:20" x14ac:dyDescent="0.25">
      <c r="A327" s="146"/>
      <c r="B327" s="146"/>
      <c r="C327" s="147"/>
      <c r="D327" s="148"/>
      <c r="E327" s="147"/>
      <c r="F327" s="103">
        <f>D327*E327</f>
        <v>0</v>
      </c>
      <c r="G327" s="98">
        <f t="shared" si="111"/>
        <v>0</v>
      </c>
      <c r="H327" s="98">
        <f>C327*E327</f>
        <v>0</v>
      </c>
      <c r="I327" s="99">
        <f t="shared" si="108"/>
        <v>0</v>
      </c>
      <c r="J327" s="150"/>
      <c r="K327" s="150"/>
      <c r="L327" s="150"/>
      <c r="M327" s="150"/>
      <c r="N327" s="311"/>
      <c r="O327" s="171" t="str">
        <f t="shared" si="109"/>
        <v>x</v>
      </c>
      <c r="P327"/>
      <c r="Q327" s="84"/>
      <c r="R327"/>
      <c r="S327"/>
      <c r="T327"/>
    </row>
    <row r="328" spans="1:20" x14ac:dyDescent="0.25">
      <c r="A328" s="146"/>
      <c r="B328" s="146"/>
      <c r="C328" s="147"/>
      <c r="D328" s="148"/>
      <c r="E328" s="147"/>
      <c r="F328" s="103">
        <f>D328*E328</f>
        <v>0</v>
      </c>
      <c r="G328" s="98">
        <f t="shared" si="111"/>
        <v>0</v>
      </c>
      <c r="H328" s="98">
        <f>C328*E328</f>
        <v>0</v>
      </c>
      <c r="I328" s="99">
        <f t="shared" si="108"/>
        <v>0</v>
      </c>
      <c r="J328" s="150"/>
      <c r="K328" s="150"/>
      <c r="L328" s="150"/>
      <c r="M328" s="150"/>
      <c r="N328" s="311"/>
      <c r="O328" s="171" t="str">
        <f t="shared" si="109"/>
        <v>x</v>
      </c>
      <c r="P328"/>
      <c r="Q328" s="84"/>
      <c r="R328"/>
      <c r="S328"/>
      <c r="T328"/>
    </row>
    <row r="329" spans="1:20" x14ac:dyDescent="0.25">
      <c r="A329" s="146"/>
      <c r="B329" s="146"/>
      <c r="C329" s="147"/>
      <c r="D329" s="148"/>
      <c r="E329" s="147"/>
      <c r="F329" s="103">
        <f t="shared" si="110"/>
        <v>0</v>
      </c>
      <c r="G329" s="98">
        <f t="shared" si="111"/>
        <v>0</v>
      </c>
      <c r="H329" s="98">
        <f t="shared" si="112"/>
        <v>0</v>
      </c>
      <c r="I329" s="99">
        <f t="shared" si="108"/>
        <v>0</v>
      </c>
      <c r="J329" s="150"/>
      <c r="K329" s="150"/>
      <c r="L329" s="150"/>
      <c r="M329" s="150"/>
      <c r="N329" s="311"/>
      <c r="O329" s="171" t="str">
        <f t="shared" si="109"/>
        <v>x</v>
      </c>
      <c r="P329"/>
      <c r="Q329" s="84"/>
      <c r="R329"/>
      <c r="S329"/>
      <c r="T329"/>
    </row>
    <row r="330" spans="1:20" x14ac:dyDescent="0.25">
      <c r="A330" s="146"/>
      <c r="B330" s="146"/>
      <c r="C330" s="147"/>
      <c r="D330" s="148"/>
      <c r="E330" s="147"/>
      <c r="F330" s="103">
        <f t="shared" si="110"/>
        <v>0</v>
      </c>
      <c r="G330" s="98">
        <f t="shared" si="111"/>
        <v>0</v>
      </c>
      <c r="H330" s="98">
        <f t="shared" si="112"/>
        <v>0</v>
      </c>
      <c r="I330" s="99">
        <f t="shared" si="108"/>
        <v>0</v>
      </c>
      <c r="J330" s="150"/>
      <c r="K330" s="150"/>
      <c r="L330" s="150"/>
      <c r="M330" s="150"/>
      <c r="N330" s="311"/>
      <c r="O330" s="171" t="str">
        <f t="shared" si="109"/>
        <v>x</v>
      </c>
      <c r="P330"/>
      <c r="Q330" s="84"/>
      <c r="R330"/>
      <c r="S330"/>
      <c r="T330"/>
    </row>
    <row r="331" spans="1:20" x14ac:dyDescent="0.25">
      <c r="A331" s="146"/>
      <c r="B331" s="146"/>
      <c r="C331" s="147"/>
      <c r="D331" s="148"/>
      <c r="E331" s="147"/>
      <c r="F331" s="103">
        <f t="shared" si="110"/>
        <v>0</v>
      </c>
      <c r="G331" s="98">
        <f t="shared" si="111"/>
        <v>0</v>
      </c>
      <c r="H331" s="98">
        <f t="shared" si="112"/>
        <v>0</v>
      </c>
      <c r="I331" s="99">
        <f t="shared" si="108"/>
        <v>0</v>
      </c>
      <c r="J331" s="150"/>
      <c r="K331" s="150"/>
      <c r="L331" s="150"/>
      <c r="M331" s="150"/>
      <c r="N331" s="311"/>
      <c r="O331" s="171" t="str">
        <f t="shared" si="109"/>
        <v>x</v>
      </c>
      <c r="P331"/>
      <c r="Q331" s="84"/>
      <c r="R331"/>
      <c r="S331"/>
      <c r="T331"/>
    </row>
    <row r="332" spans="1:20" x14ac:dyDescent="0.25">
      <c r="A332" s="146"/>
      <c r="B332" s="146"/>
      <c r="C332" s="147"/>
      <c r="D332" s="148"/>
      <c r="E332" s="147"/>
      <c r="F332" s="103">
        <f t="shared" si="110"/>
        <v>0</v>
      </c>
      <c r="G332" s="98">
        <f t="shared" si="111"/>
        <v>0</v>
      </c>
      <c r="H332" s="98">
        <f t="shared" si="112"/>
        <v>0</v>
      </c>
      <c r="I332" s="99">
        <f t="shared" si="108"/>
        <v>0</v>
      </c>
      <c r="J332" s="150"/>
      <c r="K332" s="150"/>
      <c r="L332" s="150"/>
      <c r="M332" s="150"/>
      <c r="N332" s="311"/>
      <c r="O332" s="171" t="str">
        <f t="shared" si="109"/>
        <v>x</v>
      </c>
      <c r="P332"/>
      <c r="Q332" s="84"/>
      <c r="R332"/>
      <c r="S332"/>
      <c r="T332"/>
    </row>
    <row r="333" spans="1:20" x14ac:dyDescent="0.25">
      <c r="A333" s="146"/>
      <c r="B333" s="146"/>
      <c r="C333" s="147"/>
      <c r="D333" s="148"/>
      <c r="E333" s="147"/>
      <c r="F333" s="103">
        <f t="shared" si="110"/>
        <v>0</v>
      </c>
      <c r="G333" s="98">
        <f t="shared" si="111"/>
        <v>0</v>
      </c>
      <c r="H333" s="98">
        <f t="shared" si="112"/>
        <v>0</v>
      </c>
      <c r="I333" s="99">
        <f t="shared" si="108"/>
        <v>0</v>
      </c>
      <c r="J333" s="150"/>
      <c r="K333" s="150"/>
      <c r="L333" s="150"/>
      <c r="M333" s="150"/>
      <c r="N333" s="311"/>
      <c r="O333" s="171" t="str">
        <f t="shared" si="109"/>
        <v>x</v>
      </c>
      <c r="P333"/>
      <c r="Q333" s="84"/>
      <c r="R333"/>
      <c r="S333"/>
      <c r="T333"/>
    </row>
    <row r="334" spans="1:20" x14ac:dyDescent="0.25">
      <c r="A334" s="464" t="s">
        <v>723</v>
      </c>
      <c r="B334" s="464"/>
      <c r="C334" s="464"/>
      <c r="D334" s="464"/>
      <c r="E334" s="100">
        <f>SUM(E325:E333)</f>
        <v>0</v>
      </c>
      <c r="F334" s="101">
        <f>SUM(F325:F333)</f>
        <v>0</v>
      </c>
      <c r="G334" s="101">
        <f>SUM(G325:G333)</f>
        <v>0</v>
      </c>
      <c r="H334" s="101">
        <f>SUM(H325:H333)</f>
        <v>0</v>
      </c>
      <c r="I334" s="102">
        <f>SUM(I325:I333)</f>
        <v>0</v>
      </c>
      <c r="J334" s="88"/>
      <c r="K334" s="88"/>
      <c r="L334" s="88"/>
      <c r="M334" s="88"/>
      <c r="N334" s="88"/>
      <c r="O334" s="171" t="str">
        <f t="shared" si="109"/>
        <v>x</v>
      </c>
      <c r="P334"/>
      <c r="Q334" s="84"/>
      <c r="R334"/>
      <c r="S334"/>
      <c r="T334"/>
    </row>
    <row r="335" spans="1:20" ht="15.75" thickBot="1" x14ac:dyDescent="0.3">
      <c r="A335" s="472" t="s">
        <v>724</v>
      </c>
      <c r="B335" s="472"/>
      <c r="C335" s="472"/>
      <c r="D335" s="472"/>
      <c r="E335" s="472"/>
      <c r="F335" s="472"/>
      <c r="G335" s="129">
        <f>IF($E$334&gt;0,ROUND(G334/$E$334,2),0)</f>
        <v>0</v>
      </c>
      <c r="H335" s="129">
        <f>IF($E$334&gt;0,ROUND(H334/$E$334,2),0)</f>
        <v>0</v>
      </c>
      <c r="I335" s="200">
        <f>IF($E$334&gt;0,ROUND(I334/$E$334,4),0)</f>
        <v>0</v>
      </c>
      <c r="J335" s="130"/>
      <c r="K335" s="130"/>
      <c r="L335" s="130"/>
      <c r="M335" s="130"/>
      <c r="N335" s="130"/>
      <c r="O335" s="171" t="str">
        <f>O334</f>
        <v>x</v>
      </c>
      <c r="P335"/>
      <c r="Q335" s="84"/>
      <c r="R335"/>
      <c r="S335"/>
      <c r="T335"/>
    </row>
    <row r="336" spans="1:20" s="144" customFormat="1" x14ac:dyDescent="0.25">
      <c r="A336" s="470" t="s">
        <v>760</v>
      </c>
      <c r="B336" s="470"/>
      <c r="C336" s="470"/>
      <c r="D336" s="470"/>
      <c r="E336" s="470"/>
      <c r="F336" s="470"/>
      <c r="G336" s="145"/>
      <c r="H336" s="471" t="s">
        <v>721</v>
      </c>
      <c r="I336" s="471"/>
      <c r="J336" s="471"/>
      <c r="K336" s="471"/>
      <c r="L336" s="471"/>
      <c r="M336" s="471"/>
      <c r="N336" s="310"/>
      <c r="O336" s="171" t="str">
        <f>O340</f>
        <v>x</v>
      </c>
      <c r="P336"/>
      <c r="Q336" s="84"/>
      <c r="R336"/>
      <c r="S336"/>
      <c r="T336"/>
    </row>
    <row r="337" spans="1:20" x14ac:dyDescent="0.25">
      <c r="A337" s="146"/>
      <c r="B337" s="146"/>
      <c r="C337" s="147"/>
      <c r="D337" s="148"/>
      <c r="E337" s="147"/>
      <c r="F337" s="103">
        <f>D337*E337</f>
        <v>0</v>
      </c>
      <c r="G337" s="98">
        <f>IF($G$336&gt;0,F337/$G$336,0)</f>
        <v>0</v>
      </c>
      <c r="H337" s="98">
        <f>C337*E337</f>
        <v>0</v>
      </c>
      <c r="I337" s="99">
        <f>SUM(J337:M337)*E337</f>
        <v>0</v>
      </c>
      <c r="J337" s="150"/>
      <c r="K337" s="150"/>
      <c r="L337" s="150"/>
      <c r="M337" s="150"/>
      <c r="N337" s="150"/>
      <c r="O337" s="171" t="str">
        <f>IF(H337&gt;0,"-","x")</f>
        <v>x</v>
      </c>
      <c r="P337"/>
      <c r="Q337" s="84"/>
      <c r="R337"/>
      <c r="S337"/>
      <c r="T337"/>
    </row>
    <row r="338" spans="1:20" x14ac:dyDescent="0.25">
      <c r="A338" s="146"/>
      <c r="B338" s="146"/>
      <c r="C338" s="147"/>
      <c r="D338" s="148"/>
      <c r="E338" s="147"/>
      <c r="F338" s="103">
        <f>D338*E338</f>
        <v>0</v>
      </c>
      <c r="G338" s="98">
        <f>IF($G$336&gt;0,F338/$G$336,0)</f>
        <v>0</v>
      </c>
      <c r="H338" s="98">
        <f>C338*E338</f>
        <v>0</v>
      </c>
      <c r="I338" s="99">
        <f>SUM(J338:M338)*E338</f>
        <v>0</v>
      </c>
      <c r="J338" s="150"/>
      <c r="K338" s="150"/>
      <c r="L338" s="150"/>
      <c r="M338" s="150"/>
      <c r="N338" s="311"/>
      <c r="O338" s="171" t="str">
        <f>IF(H338&gt;0,"-","x")</f>
        <v>x</v>
      </c>
      <c r="P338"/>
      <c r="Q338" s="84"/>
      <c r="R338"/>
      <c r="S338"/>
      <c r="T338"/>
    </row>
    <row r="339" spans="1:20" x14ac:dyDescent="0.25">
      <c r="A339" s="146"/>
      <c r="B339" s="146"/>
      <c r="C339" s="147"/>
      <c r="D339" s="148"/>
      <c r="E339" s="147"/>
      <c r="F339" s="103">
        <f>D339*E339</f>
        <v>0</v>
      </c>
      <c r="G339" s="98">
        <f>IF($G$336&gt;0,F339/$G$336,0)</f>
        <v>0</v>
      </c>
      <c r="H339" s="98">
        <f>C339*E339</f>
        <v>0</v>
      </c>
      <c r="I339" s="99">
        <f>SUM(J339:M339)*E339</f>
        <v>0</v>
      </c>
      <c r="J339" s="150"/>
      <c r="K339" s="150"/>
      <c r="L339" s="150"/>
      <c r="M339" s="150"/>
      <c r="N339" s="311"/>
      <c r="O339" s="171" t="str">
        <f>IF(H339&gt;0,"-","x")</f>
        <v>x</v>
      </c>
      <c r="P339" s="84"/>
      <c r="Q339" s="84"/>
      <c r="R339" s="84"/>
      <c r="S339" s="84"/>
      <c r="T339" s="84"/>
    </row>
    <row r="340" spans="1:20" x14ac:dyDescent="0.25">
      <c r="A340" s="464" t="s">
        <v>723</v>
      </c>
      <c r="B340" s="464"/>
      <c r="C340" s="464"/>
      <c r="D340" s="464"/>
      <c r="E340" s="100">
        <f>SUM(E337:E339)</f>
        <v>0</v>
      </c>
      <c r="F340" s="101">
        <f>SUM(F337:F339)</f>
        <v>0</v>
      </c>
      <c r="G340" s="101">
        <f>SUM(G337:G339)</f>
        <v>0</v>
      </c>
      <c r="H340" s="101">
        <f>SUM(H337:H339)</f>
        <v>0</v>
      </c>
      <c r="I340" s="102">
        <f>SUM(I337:I339)</f>
        <v>0</v>
      </c>
      <c r="J340" s="88"/>
      <c r="K340" s="88"/>
      <c r="L340" s="88"/>
      <c r="M340" s="88"/>
      <c r="N340" s="88"/>
      <c r="O340" s="171" t="str">
        <f>IF(H340&gt;0,"-","x")</f>
        <v>x</v>
      </c>
      <c r="P340" s="84"/>
      <c r="Q340" s="84"/>
      <c r="R340" s="84"/>
      <c r="S340" s="84"/>
      <c r="T340" s="84"/>
    </row>
    <row r="341" spans="1:20" x14ac:dyDescent="0.25">
      <c r="A341" s="464" t="s">
        <v>724</v>
      </c>
      <c r="B341" s="464"/>
      <c r="C341" s="464"/>
      <c r="D341" s="464"/>
      <c r="E341" s="464"/>
      <c r="F341" s="464"/>
      <c r="G341" s="101">
        <f>IF($E$340&gt;0,ROUND(G340/$E$340,2),0)</f>
        <v>0</v>
      </c>
      <c r="H341" s="101">
        <f>IF($E$340&gt;0,ROUND(H340/$E$340,2),0)</f>
        <v>0</v>
      </c>
      <c r="I341" s="312">
        <f>IF($E$340&gt;0,ROUND(I340/$E$340,4),0)</f>
        <v>0</v>
      </c>
      <c r="J341" s="88"/>
      <c r="K341" s="88"/>
      <c r="L341" s="88"/>
      <c r="M341" s="88"/>
      <c r="N341" s="88"/>
      <c r="O341" s="171" t="str">
        <f>O340</f>
        <v>x</v>
      </c>
      <c r="P341" s="84"/>
      <c r="Q341" s="84"/>
      <c r="R341" s="84"/>
      <c r="S341" s="84"/>
      <c r="T341" s="84"/>
    </row>
    <row r="342" spans="1:20" x14ac:dyDescent="0.25">
      <c r="C342" s="87"/>
      <c r="D342" s="87"/>
      <c r="E342" s="87"/>
      <c r="F342" s="87"/>
      <c r="G342" s="87"/>
      <c r="H342" s="87"/>
      <c r="I342" s="87"/>
      <c r="P342" s="84"/>
      <c r="Q342" s="84"/>
      <c r="R342" s="84"/>
      <c r="S342" s="84"/>
      <c r="T342" s="84"/>
    </row>
    <row r="343" spans="1:20" x14ac:dyDescent="0.25">
      <c r="C343" s="87"/>
      <c r="D343" s="87"/>
      <c r="E343" s="87"/>
      <c r="F343" s="87"/>
      <c r="G343" s="87"/>
      <c r="H343" s="87"/>
      <c r="I343" s="87"/>
      <c r="P343" s="84"/>
      <c r="Q343" s="84"/>
      <c r="R343" s="84"/>
      <c r="S343" s="84"/>
      <c r="T343" s="84"/>
    </row>
    <row r="344" spans="1:20" x14ac:dyDescent="0.25">
      <c r="C344" s="87"/>
      <c r="D344" s="87"/>
      <c r="E344" s="87"/>
      <c r="F344" s="87"/>
      <c r="G344" s="87"/>
      <c r="H344" s="87"/>
      <c r="I344" s="87"/>
      <c r="P344" s="84"/>
      <c r="Q344" s="84"/>
      <c r="R344" s="84"/>
      <c r="S344" s="84"/>
      <c r="T344" s="84"/>
    </row>
    <row r="345" spans="1:20" x14ac:dyDescent="0.25">
      <c r="C345" s="87"/>
      <c r="D345" s="87"/>
      <c r="E345" s="87"/>
      <c r="F345" s="87"/>
      <c r="G345" s="87"/>
      <c r="H345" s="87"/>
      <c r="I345" s="87"/>
      <c r="P345" s="84"/>
      <c r="Q345" s="84"/>
      <c r="R345" s="84"/>
      <c r="S345" s="84"/>
      <c r="T345" s="84"/>
    </row>
    <row r="346" spans="1:20" x14ac:dyDescent="0.25">
      <c r="C346" s="87"/>
      <c r="D346" s="87"/>
      <c r="E346" s="87"/>
      <c r="F346" s="87"/>
      <c r="G346" s="87"/>
      <c r="H346" s="87"/>
      <c r="I346" s="87"/>
      <c r="P346" s="84"/>
      <c r="Q346" s="84"/>
      <c r="R346" s="84"/>
      <c r="S346" s="84"/>
      <c r="T346" s="84"/>
    </row>
    <row r="347" spans="1:20" x14ac:dyDescent="0.25">
      <c r="C347" s="87"/>
      <c r="D347" s="87"/>
      <c r="E347" s="87"/>
      <c r="F347" s="87"/>
      <c r="G347" s="87"/>
      <c r="H347" s="87"/>
      <c r="I347" s="87"/>
      <c r="P347" s="84"/>
      <c r="Q347" s="84"/>
      <c r="R347" s="84"/>
      <c r="S347" s="84"/>
      <c r="T347" s="84"/>
    </row>
    <row r="348" spans="1:20" x14ac:dyDescent="0.25">
      <c r="C348" s="87"/>
      <c r="D348" s="87"/>
      <c r="E348" s="87"/>
      <c r="F348" s="87"/>
      <c r="G348" s="87"/>
      <c r="H348" s="87"/>
      <c r="I348" s="87"/>
      <c r="P348" s="84"/>
      <c r="Q348" s="84"/>
      <c r="R348" s="84"/>
      <c r="S348" s="84"/>
      <c r="T348" s="84"/>
    </row>
    <row r="349" spans="1:20" x14ac:dyDescent="0.25">
      <c r="C349" s="87"/>
      <c r="D349" s="87"/>
      <c r="E349" s="87"/>
      <c r="F349" s="87"/>
      <c r="G349" s="87"/>
      <c r="H349" s="87"/>
      <c r="I349" s="87"/>
      <c r="P349" s="84"/>
      <c r="Q349" s="84"/>
      <c r="R349" s="84"/>
      <c r="S349" s="84"/>
      <c r="T349" s="84"/>
    </row>
    <row r="350" spans="1:20" x14ac:dyDescent="0.25">
      <c r="C350" s="87"/>
      <c r="D350" s="87"/>
      <c r="E350" s="87"/>
      <c r="F350" s="87"/>
      <c r="G350" s="87"/>
      <c r="H350" s="87"/>
      <c r="I350" s="87"/>
      <c r="P350" s="84"/>
      <c r="Q350" s="84"/>
      <c r="R350" s="84"/>
      <c r="S350" s="84"/>
      <c r="T350" s="84"/>
    </row>
    <row r="351" spans="1:20" x14ac:dyDescent="0.25">
      <c r="C351" s="87"/>
      <c r="D351" s="87"/>
      <c r="E351" s="87"/>
      <c r="F351" s="87"/>
      <c r="G351" s="87"/>
      <c r="H351" s="87"/>
      <c r="I351" s="87"/>
      <c r="P351" s="84"/>
      <c r="Q351" s="84"/>
      <c r="R351" s="84"/>
      <c r="S351" s="84"/>
      <c r="T351" s="84"/>
    </row>
    <row r="352" spans="1:20" x14ac:dyDescent="0.25">
      <c r="C352" s="87"/>
      <c r="D352" s="87"/>
      <c r="E352" s="87"/>
      <c r="F352" s="87"/>
      <c r="G352" s="87"/>
      <c r="H352" s="87"/>
      <c r="I352" s="87"/>
      <c r="P352" s="84"/>
      <c r="Q352" s="84"/>
      <c r="R352" s="84"/>
      <c r="S352" s="84"/>
      <c r="T352" s="84"/>
    </row>
    <row r="353" spans="3:20" x14ac:dyDescent="0.25">
      <c r="C353" s="87"/>
      <c r="D353" s="87"/>
      <c r="E353" s="87"/>
      <c r="F353" s="87"/>
      <c r="G353" s="87"/>
      <c r="H353" s="87"/>
      <c r="I353" s="87"/>
      <c r="P353" s="84"/>
      <c r="Q353" s="84"/>
      <c r="R353" s="84"/>
      <c r="S353" s="84"/>
      <c r="T353" s="84"/>
    </row>
    <row r="354" spans="3:20" x14ac:dyDescent="0.25">
      <c r="C354" s="87"/>
      <c r="D354" s="87"/>
      <c r="E354" s="87"/>
      <c r="F354" s="87"/>
      <c r="G354" s="87"/>
      <c r="H354" s="87"/>
      <c r="I354" s="87"/>
      <c r="P354" s="84"/>
      <c r="Q354" s="84"/>
      <c r="R354" s="84"/>
      <c r="S354" s="84"/>
      <c r="T354" s="84"/>
    </row>
    <row r="355" spans="3:20" x14ac:dyDescent="0.25">
      <c r="C355" s="87"/>
      <c r="D355" s="87"/>
      <c r="E355" s="87"/>
      <c r="F355" s="87"/>
      <c r="G355" s="87"/>
      <c r="H355" s="87"/>
      <c r="I355" s="87"/>
      <c r="P355" s="84"/>
      <c r="Q355" s="84"/>
      <c r="R355" s="84"/>
      <c r="S355" s="84"/>
      <c r="T355" s="84"/>
    </row>
    <row r="356" spans="3:20" x14ac:dyDescent="0.25">
      <c r="C356" s="87"/>
      <c r="D356" s="87"/>
      <c r="E356" s="87"/>
      <c r="F356" s="87"/>
      <c r="G356" s="87"/>
      <c r="H356" s="87"/>
      <c r="I356" s="87"/>
      <c r="P356" s="84"/>
      <c r="Q356" s="84"/>
      <c r="R356" s="84"/>
      <c r="S356" s="84"/>
      <c r="T356" s="84"/>
    </row>
    <row r="357" spans="3:20" x14ac:dyDescent="0.25">
      <c r="C357" s="87"/>
      <c r="D357" s="87"/>
      <c r="E357" s="87"/>
      <c r="F357" s="87"/>
      <c r="G357" s="87"/>
      <c r="H357" s="87"/>
      <c r="I357" s="87"/>
      <c r="P357" s="84"/>
      <c r="Q357" s="84"/>
      <c r="R357" s="84"/>
      <c r="S357" s="84"/>
      <c r="T357" s="84"/>
    </row>
    <row r="358" spans="3:20" x14ac:dyDescent="0.25">
      <c r="C358" s="87"/>
      <c r="D358" s="87"/>
      <c r="E358" s="87"/>
      <c r="F358" s="87"/>
      <c r="G358" s="87"/>
      <c r="H358" s="87"/>
      <c r="I358" s="87"/>
      <c r="P358" s="84"/>
      <c r="Q358" s="84"/>
      <c r="R358" s="84"/>
      <c r="S358" s="84"/>
      <c r="T358" s="84"/>
    </row>
    <row r="359" spans="3:20" x14ac:dyDescent="0.25">
      <c r="C359" s="87"/>
      <c r="D359" s="87"/>
      <c r="E359" s="87"/>
      <c r="F359" s="87"/>
      <c r="G359" s="87"/>
      <c r="H359" s="87"/>
      <c r="I359" s="87"/>
      <c r="P359" s="84"/>
      <c r="Q359" s="84"/>
      <c r="R359" s="84"/>
      <c r="S359" s="84"/>
      <c r="T359" s="84"/>
    </row>
    <row r="360" spans="3:20" x14ac:dyDescent="0.25">
      <c r="C360" s="87"/>
      <c r="D360" s="87"/>
      <c r="E360" s="87"/>
      <c r="F360" s="87"/>
      <c r="G360" s="87"/>
      <c r="H360" s="87"/>
      <c r="I360" s="87"/>
      <c r="P360" s="84"/>
      <c r="Q360" s="84"/>
      <c r="R360" s="84"/>
      <c r="S360" s="84"/>
      <c r="T360" s="84"/>
    </row>
    <row r="361" spans="3:20" x14ac:dyDescent="0.25">
      <c r="C361" s="87"/>
      <c r="D361" s="87"/>
      <c r="E361" s="87"/>
      <c r="F361" s="87"/>
      <c r="G361" s="87"/>
      <c r="H361" s="87"/>
      <c r="I361" s="87"/>
      <c r="P361" s="84"/>
      <c r="Q361" s="84"/>
      <c r="R361" s="84"/>
      <c r="S361" s="84"/>
      <c r="T361" s="84"/>
    </row>
    <row r="362" spans="3:20" x14ac:dyDescent="0.25">
      <c r="C362" s="87"/>
      <c r="D362" s="87"/>
      <c r="E362" s="87"/>
      <c r="F362" s="87"/>
      <c r="G362" s="87"/>
      <c r="H362" s="87"/>
      <c r="I362" s="87"/>
      <c r="P362" s="84"/>
      <c r="Q362" s="84"/>
      <c r="R362" s="84"/>
      <c r="S362" s="84"/>
      <c r="T362" s="84"/>
    </row>
    <row r="363" spans="3:20" x14ac:dyDescent="0.25">
      <c r="C363" s="87"/>
      <c r="D363" s="87"/>
      <c r="E363" s="87"/>
      <c r="F363" s="87"/>
      <c r="G363" s="87"/>
      <c r="H363" s="87"/>
      <c r="I363" s="87"/>
      <c r="P363" s="84"/>
      <c r="Q363" s="84"/>
      <c r="R363" s="84"/>
      <c r="S363" s="84"/>
      <c r="T363" s="84"/>
    </row>
    <row r="364" spans="3:20" x14ac:dyDescent="0.25">
      <c r="C364" s="87"/>
      <c r="D364" s="87"/>
      <c r="E364" s="87"/>
      <c r="F364" s="87"/>
      <c r="G364" s="87"/>
      <c r="H364" s="87"/>
      <c r="I364" s="87"/>
      <c r="P364" s="84"/>
      <c r="Q364" s="84"/>
      <c r="R364" s="84"/>
      <c r="S364" s="84"/>
      <c r="T364" s="84"/>
    </row>
    <row r="365" spans="3:20" x14ac:dyDescent="0.25">
      <c r="C365" s="87"/>
      <c r="D365" s="87"/>
      <c r="E365" s="87"/>
      <c r="F365" s="87"/>
      <c r="G365" s="87"/>
      <c r="H365" s="87"/>
      <c r="I365" s="87"/>
      <c r="P365" s="84"/>
      <c r="Q365" s="84"/>
      <c r="R365" s="84"/>
      <c r="S365" s="84"/>
      <c r="T365" s="84"/>
    </row>
    <row r="366" spans="3:20" x14ac:dyDescent="0.25">
      <c r="C366" s="87"/>
      <c r="D366" s="87"/>
      <c r="E366" s="87"/>
      <c r="F366" s="87"/>
      <c r="G366" s="87"/>
      <c r="H366" s="87"/>
      <c r="I366" s="87"/>
      <c r="P366" s="84"/>
      <c r="Q366" s="84"/>
      <c r="R366" s="84"/>
      <c r="S366" s="84"/>
      <c r="T366" s="84"/>
    </row>
    <row r="367" spans="3:20" x14ac:dyDescent="0.25">
      <c r="C367" s="87"/>
      <c r="D367" s="87"/>
      <c r="E367" s="87"/>
      <c r="F367" s="87"/>
      <c r="G367" s="87"/>
      <c r="H367" s="87"/>
      <c r="I367" s="87"/>
      <c r="P367" s="84"/>
      <c r="Q367" s="84"/>
      <c r="R367" s="84"/>
      <c r="S367" s="84"/>
      <c r="T367" s="84"/>
    </row>
    <row r="368" spans="3:20" x14ac:dyDescent="0.25">
      <c r="C368" s="87"/>
      <c r="D368" s="87"/>
      <c r="E368" s="87"/>
      <c r="F368" s="87"/>
      <c r="G368" s="87"/>
      <c r="H368" s="87"/>
      <c r="I368" s="87"/>
      <c r="P368" s="84"/>
      <c r="Q368" s="84"/>
      <c r="R368" s="84"/>
      <c r="S368" s="84"/>
      <c r="T368" s="84"/>
    </row>
    <row r="369" spans="3:20" x14ac:dyDescent="0.25">
      <c r="C369" s="87"/>
      <c r="D369" s="87"/>
      <c r="E369" s="87"/>
      <c r="F369" s="87"/>
      <c r="G369" s="87"/>
      <c r="H369" s="87"/>
      <c r="I369" s="87"/>
      <c r="P369" s="84"/>
      <c r="Q369" s="84"/>
      <c r="R369" s="84"/>
      <c r="S369" s="84"/>
      <c r="T369" s="84"/>
    </row>
    <row r="370" spans="3:20" x14ac:dyDescent="0.25">
      <c r="C370" s="87"/>
      <c r="D370" s="87"/>
      <c r="E370" s="87"/>
      <c r="F370" s="87"/>
      <c r="G370" s="87"/>
      <c r="H370" s="87"/>
      <c r="I370" s="87"/>
      <c r="P370" s="84"/>
      <c r="Q370" s="84"/>
      <c r="R370" s="84"/>
      <c r="S370" s="84"/>
      <c r="T370" s="84"/>
    </row>
    <row r="371" spans="3:20" x14ac:dyDescent="0.25">
      <c r="C371" s="87"/>
      <c r="D371" s="87"/>
      <c r="E371" s="87"/>
      <c r="F371" s="87"/>
      <c r="G371" s="87"/>
      <c r="H371" s="87"/>
      <c r="I371" s="87"/>
      <c r="P371" s="84"/>
      <c r="Q371" s="84"/>
      <c r="R371" s="84"/>
      <c r="S371" s="84"/>
      <c r="T371" s="84"/>
    </row>
    <row r="372" spans="3:20" x14ac:dyDescent="0.25">
      <c r="C372" s="87"/>
      <c r="D372" s="87"/>
      <c r="E372" s="87"/>
      <c r="F372" s="87"/>
      <c r="G372" s="87"/>
      <c r="H372" s="87"/>
      <c r="I372" s="87"/>
      <c r="P372" s="84"/>
      <c r="Q372" s="84"/>
      <c r="R372" s="84"/>
      <c r="S372" s="84"/>
      <c r="T372" s="84"/>
    </row>
    <row r="373" spans="3:20" x14ac:dyDescent="0.25">
      <c r="C373" s="87"/>
      <c r="D373" s="87"/>
      <c r="E373" s="87"/>
      <c r="F373" s="87"/>
      <c r="G373" s="87"/>
      <c r="H373" s="87"/>
      <c r="I373" s="87"/>
      <c r="P373" s="84"/>
      <c r="Q373" s="84"/>
      <c r="R373" s="84"/>
      <c r="S373" s="84"/>
      <c r="T373" s="84"/>
    </row>
    <row r="374" spans="3:20" x14ac:dyDescent="0.25">
      <c r="C374" s="87"/>
      <c r="D374" s="87"/>
      <c r="E374" s="87"/>
      <c r="F374" s="87"/>
      <c r="G374" s="87"/>
      <c r="H374" s="87"/>
      <c r="I374" s="87"/>
      <c r="P374" s="84"/>
      <c r="Q374" s="84"/>
      <c r="R374" s="84"/>
      <c r="S374" s="84"/>
      <c r="T374" s="84"/>
    </row>
    <row r="375" spans="3:20" x14ac:dyDescent="0.25">
      <c r="C375" s="87"/>
      <c r="D375" s="87"/>
      <c r="E375" s="87"/>
      <c r="F375" s="87"/>
      <c r="G375" s="87"/>
      <c r="H375" s="87"/>
      <c r="I375" s="87"/>
      <c r="P375" s="84"/>
      <c r="Q375" s="84"/>
      <c r="R375" s="84"/>
      <c r="S375" s="84"/>
      <c r="T375" s="84"/>
    </row>
    <row r="376" spans="3:20" x14ac:dyDescent="0.25">
      <c r="C376" s="87"/>
      <c r="D376" s="87"/>
      <c r="E376" s="87"/>
      <c r="F376" s="87"/>
      <c r="G376" s="87"/>
      <c r="H376" s="87"/>
      <c r="I376" s="87"/>
      <c r="P376" s="84"/>
      <c r="Q376" s="84"/>
      <c r="R376" s="84"/>
      <c r="S376" s="84"/>
      <c r="T376" s="84"/>
    </row>
    <row r="377" spans="3:20" x14ac:dyDescent="0.25">
      <c r="C377" s="87"/>
      <c r="D377" s="87"/>
      <c r="E377" s="87"/>
      <c r="F377" s="87"/>
      <c r="G377" s="87"/>
      <c r="H377" s="87"/>
      <c r="I377" s="87"/>
      <c r="P377" s="84"/>
      <c r="Q377" s="84"/>
      <c r="R377" s="84"/>
      <c r="S377" s="84"/>
      <c r="T377" s="84"/>
    </row>
    <row r="378" spans="3:20" x14ac:dyDescent="0.25">
      <c r="C378" s="87"/>
      <c r="D378" s="87"/>
      <c r="E378" s="87"/>
      <c r="F378" s="87"/>
      <c r="G378" s="87"/>
      <c r="H378" s="87"/>
      <c r="I378" s="87"/>
      <c r="P378" s="84"/>
      <c r="Q378" s="84"/>
      <c r="R378" s="84"/>
      <c r="S378" s="84"/>
      <c r="T378" s="84"/>
    </row>
    <row r="379" spans="3:20" x14ac:dyDescent="0.25">
      <c r="C379" s="87"/>
      <c r="D379" s="87"/>
      <c r="E379" s="87"/>
      <c r="F379" s="87"/>
      <c r="G379" s="87"/>
      <c r="H379" s="87"/>
      <c r="I379" s="87"/>
      <c r="P379" s="84"/>
      <c r="Q379" s="84"/>
      <c r="R379" s="84"/>
      <c r="S379" s="84"/>
      <c r="T379" s="84"/>
    </row>
    <row r="380" spans="3:20" x14ac:dyDescent="0.25">
      <c r="C380" s="87"/>
      <c r="D380" s="87"/>
      <c r="E380" s="87"/>
      <c r="F380" s="87"/>
      <c r="G380" s="87"/>
      <c r="H380" s="87"/>
      <c r="I380" s="87"/>
      <c r="P380" s="84"/>
      <c r="Q380" s="84"/>
      <c r="R380" s="84"/>
      <c r="S380" s="84"/>
      <c r="T380" s="84"/>
    </row>
    <row r="381" spans="3:20" x14ac:dyDescent="0.25">
      <c r="C381" s="87"/>
      <c r="D381" s="87"/>
      <c r="E381" s="87"/>
      <c r="F381" s="87"/>
      <c r="G381" s="87"/>
      <c r="H381" s="87"/>
      <c r="I381" s="87"/>
      <c r="P381" s="84"/>
      <c r="Q381" s="84"/>
      <c r="R381" s="84"/>
      <c r="S381" s="84"/>
      <c r="T381" s="84"/>
    </row>
    <row r="382" spans="3:20" x14ac:dyDescent="0.25">
      <c r="C382" s="87"/>
      <c r="D382" s="87"/>
      <c r="E382" s="87"/>
      <c r="F382" s="87"/>
      <c r="G382" s="87"/>
      <c r="H382" s="87"/>
      <c r="I382" s="87"/>
      <c r="P382" s="84"/>
      <c r="Q382" s="84"/>
      <c r="R382" s="84"/>
      <c r="S382" s="84"/>
      <c r="T382" s="84"/>
    </row>
    <row r="383" spans="3:20" x14ac:dyDescent="0.25">
      <c r="C383" s="87"/>
      <c r="D383" s="87"/>
      <c r="E383" s="87"/>
      <c r="F383" s="87"/>
      <c r="G383" s="87"/>
      <c r="H383" s="87"/>
      <c r="I383" s="87"/>
      <c r="P383" s="84"/>
      <c r="Q383" s="84"/>
      <c r="R383" s="84"/>
      <c r="S383" s="84"/>
      <c r="T383" s="84"/>
    </row>
    <row r="384" spans="3:20" x14ac:dyDescent="0.25">
      <c r="C384" s="87"/>
      <c r="D384" s="87"/>
      <c r="E384" s="87"/>
      <c r="F384" s="87"/>
      <c r="G384" s="87"/>
      <c r="H384" s="87"/>
      <c r="I384" s="87"/>
      <c r="P384" s="84"/>
      <c r="Q384" s="84"/>
      <c r="R384" s="84"/>
      <c r="S384" s="84"/>
      <c r="T384" s="84"/>
    </row>
    <row r="385" spans="3:20" x14ac:dyDescent="0.25">
      <c r="C385" s="87"/>
      <c r="D385" s="87"/>
      <c r="E385" s="87"/>
      <c r="F385" s="87"/>
      <c r="G385" s="87"/>
      <c r="H385" s="87"/>
      <c r="I385" s="87"/>
      <c r="P385" s="84"/>
      <c r="Q385" s="84"/>
      <c r="R385" s="84"/>
      <c r="S385" s="84"/>
      <c r="T385" s="84"/>
    </row>
    <row r="386" spans="3:20" x14ac:dyDescent="0.25">
      <c r="C386" s="87"/>
      <c r="D386" s="87"/>
      <c r="E386" s="87"/>
      <c r="F386" s="87"/>
      <c r="G386" s="87"/>
      <c r="H386" s="87"/>
      <c r="I386" s="87"/>
      <c r="P386" s="84"/>
      <c r="Q386" s="84"/>
      <c r="R386" s="84"/>
      <c r="S386" s="84"/>
      <c r="T386" s="84"/>
    </row>
    <row r="387" spans="3:20" x14ac:dyDescent="0.25">
      <c r="C387" s="87"/>
      <c r="D387" s="87"/>
      <c r="E387" s="87"/>
      <c r="F387" s="87"/>
      <c r="G387" s="87"/>
      <c r="H387" s="87"/>
      <c r="I387" s="87"/>
      <c r="P387" s="84"/>
      <c r="Q387" s="84"/>
      <c r="R387" s="84"/>
      <c r="S387" s="84"/>
      <c r="T387" s="84"/>
    </row>
    <row r="388" spans="3:20" x14ac:dyDescent="0.25">
      <c r="C388" s="87"/>
      <c r="D388" s="87"/>
      <c r="E388" s="87"/>
      <c r="F388" s="87"/>
      <c r="G388" s="87"/>
      <c r="H388" s="87"/>
      <c r="I388" s="87"/>
      <c r="P388" s="84"/>
      <c r="Q388" s="84"/>
      <c r="R388" s="84"/>
      <c r="S388" s="84"/>
      <c r="T388" s="84"/>
    </row>
    <row r="389" spans="3:20" x14ac:dyDescent="0.25">
      <c r="C389" s="87"/>
      <c r="D389" s="87"/>
      <c r="E389" s="87"/>
      <c r="F389" s="87"/>
      <c r="G389" s="87"/>
      <c r="H389" s="87"/>
      <c r="I389" s="87"/>
      <c r="P389" s="84"/>
      <c r="Q389" s="84"/>
      <c r="R389" s="84"/>
      <c r="S389" s="84"/>
      <c r="T389" s="84"/>
    </row>
    <row r="390" spans="3:20" x14ac:dyDescent="0.25">
      <c r="C390" s="87"/>
      <c r="D390" s="87"/>
      <c r="E390" s="87"/>
      <c r="F390" s="87"/>
      <c r="G390" s="87"/>
      <c r="H390" s="87"/>
      <c r="I390" s="87"/>
      <c r="P390" s="84"/>
      <c r="Q390" s="84"/>
      <c r="R390" s="84"/>
      <c r="S390" s="84"/>
      <c r="T390" s="84"/>
    </row>
    <row r="391" spans="3:20" x14ac:dyDescent="0.25">
      <c r="C391" s="87"/>
      <c r="D391" s="87"/>
      <c r="E391" s="87"/>
      <c r="F391" s="87"/>
      <c r="G391" s="87"/>
      <c r="H391" s="87"/>
      <c r="I391" s="87"/>
      <c r="P391" s="84"/>
      <c r="Q391" s="84"/>
      <c r="R391" s="84"/>
      <c r="S391" s="84"/>
      <c r="T391" s="84"/>
    </row>
    <row r="392" spans="3:20" x14ac:dyDescent="0.25">
      <c r="C392" s="87"/>
      <c r="D392" s="87"/>
      <c r="E392" s="87"/>
      <c r="F392" s="87"/>
      <c r="G392" s="87"/>
      <c r="H392" s="87"/>
      <c r="I392" s="87"/>
      <c r="P392" s="84"/>
      <c r="Q392" s="84"/>
      <c r="R392" s="84"/>
      <c r="S392" s="84"/>
      <c r="T392" s="84"/>
    </row>
    <row r="393" spans="3:20" x14ac:dyDescent="0.25">
      <c r="C393" s="87"/>
      <c r="D393" s="87"/>
      <c r="E393" s="87"/>
      <c r="F393" s="87"/>
      <c r="G393" s="87"/>
      <c r="H393" s="87"/>
      <c r="I393" s="87"/>
      <c r="P393" s="84"/>
      <c r="Q393" s="84"/>
      <c r="R393" s="84"/>
      <c r="S393" s="84"/>
      <c r="T393" s="84"/>
    </row>
    <row r="394" spans="3:20" x14ac:dyDescent="0.25">
      <c r="C394" s="87"/>
      <c r="D394" s="87"/>
      <c r="E394" s="87"/>
      <c r="F394" s="87"/>
      <c r="G394" s="87"/>
      <c r="H394" s="87"/>
      <c r="I394" s="87"/>
      <c r="P394" s="84"/>
      <c r="Q394" s="84"/>
      <c r="R394" s="84"/>
      <c r="S394" s="84"/>
      <c r="T394" s="84"/>
    </row>
    <row r="395" spans="3:20" x14ac:dyDescent="0.25">
      <c r="C395" s="87"/>
      <c r="D395" s="87"/>
      <c r="E395" s="87"/>
      <c r="F395" s="87"/>
      <c r="G395" s="87"/>
      <c r="H395" s="87"/>
      <c r="I395" s="87"/>
      <c r="P395" s="84"/>
      <c r="Q395" s="84"/>
      <c r="R395" s="84"/>
      <c r="S395" s="84"/>
      <c r="T395" s="84"/>
    </row>
    <row r="396" spans="3:20" x14ac:dyDescent="0.25">
      <c r="C396" s="87"/>
      <c r="D396" s="87"/>
      <c r="E396" s="87"/>
      <c r="F396" s="87"/>
      <c r="G396" s="87"/>
      <c r="H396" s="87"/>
      <c r="I396" s="87"/>
      <c r="P396" s="84"/>
      <c r="Q396" s="84"/>
      <c r="R396" s="84"/>
      <c r="S396" s="84"/>
      <c r="T396" s="84"/>
    </row>
    <row r="397" spans="3:20" x14ac:dyDescent="0.25">
      <c r="C397" s="87"/>
      <c r="D397" s="87"/>
      <c r="E397" s="87"/>
      <c r="F397" s="87"/>
      <c r="G397" s="87"/>
      <c r="H397" s="87"/>
      <c r="I397" s="87"/>
      <c r="P397" s="84"/>
      <c r="Q397" s="84"/>
      <c r="R397" s="84"/>
      <c r="S397" s="84"/>
      <c r="T397" s="84"/>
    </row>
    <row r="398" spans="3:20" x14ac:dyDescent="0.25">
      <c r="C398" s="87"/>
      <c r="D398" s="87"/>
      <c r="E398" s="87"/>
      <c r="F398" s="87"/>
      <c r="G398" s="87"/>
      <c r="H398" s="87"/>
      <c r="I398" s="87"/>
      <c r="P398" s="84"/>
      <c r="Q398" s="84"/>
      <c r="R398" s="84"/>
      <c r="S398" s="84"/>
      <c r="T398" s="84"/>
    </row>
    <row r="399" spans="3:20" x14ac:dyDescent="0.25">
      <c r="C399" s="87"/>
      <c r="D399" s="87"/>
      <c r="E399" s="87"/>
      <c r="F399" s="87"/>
      <c r="G399" s="87"/>
      <c r="H399" s="87"/>
      <c r="I399" s="87"/>
      <c r="P399" s="84"/>
      <c r="Q399" s="84"/>
      <c r="R399" s="84"/>
      <c r="S399" s="84"/>
      <c r="T399" s="84"/>
    </row>
    <row r="400" spans="3:20" x14ac:dyDescent="0.25">
      <c r="C400" s="87"/>
      <c r="D400" s="87"/>
      <c r="E400" s="87"/>
      <c r="F400" s="87"/>
      <c r="G400" s="87"/>
      <c r="H400" s="87"/>
      <c r="I400" s="87"/>
      <c r="P400" s="84"/>
      <c r="Q400" s="84"/>
      <c r="R400" s="84"/>
      <c r="S400" s="84"/>
      <c r="T400" s="84"/>
    </row>
    <row r="401" spans="3:20" x14ac:dyDescent="0.25">
      <c r="C401" s="87"/>
      <c r="D401" s="87"/>
      <c r="E401" s="87"/>
      <c r="F401" s="87"/>
      <c r="G401" s="87"/>
      <c r="H401" s="87"/>
      <c r="I401" s="87"/>
      <c r="P401" s="84"/>
      <c r="Q401" s="84"/>
      <c r="R401" s="84"/>
      <c r="S401" s="84"/>
      <c r="T401" s="84"/>
    </row>
    <row r="402" spans="3:20" x14ac:dyDescent="0.25">
      <c r="C402" s="87"/>
      <c r="D402" s="87"/>
      <c r="E402" s="87"/>
      <c r="F402" s="87"/>
      <c r="G402" s="87"/>
      <c r="H402" s="87"/>
      <c r="I402" s="87"/>
      <c r="P402" s="84"/>
      <c r="Q402" s="84"/>
      <c r="R402" s="84"/>
      <c r="S402" s="84"/>
      <c r="T402" s="84"/>
    </row>
    <row r="403" spans="3:20" x14ac:dyDescent="0.25">
      <c r="C403" s="87"/>
      <c r="D403" s="87"/>
      <c r="E403" s="87"/>
      <c r="F403" s="87"/>
      <c r="G403" s="87"/>
      <c r="H403" s="87"/>
      <c r="I403" s="87"/>
      <c r="P403" s="84"/>
      <c r="Q403" s="84"/>
      <c r="R403" s="84"/>
      <c r="S403" s="84"/>
      <c r="T403" s="84"/>
    </row>
    <row r="404" spans="3:20" x14ac:dyDescent="0.25">
      <c r="C404" s="87"/>
      <c r="D404" s="87"/>
      <c r="E404" s="87"/>
      <c r="F404" s="87"/>
      <c r="G404" s="87"/>
      <c r="H404" s="87"/>
      <c r="I404" s="87"/>
      <c r="P404" s="84"/>
      <c r="Q404" s="84"/>
      <c r="R404" s="84"/>
      <c r="S404" s="84"/>
      <c r="T404" s="84"/>
    </row>
    <row r="405" spans="3:20" x14ac:dyDescent="0.25">
      <c r="C405" s="87"/>
      <c r="D405" s="87"/>
      <c r="E405" s="87"/>
      <c r="F405" s="87"/>
      <c r="G405" s="87"/>
      <c r="H405" s="87"/>
      <c r="I405" s="87"/>
      <c r="P405" s="84"/>
      <c r="Q405" s="84"/>
      <c r="R405" s="84"/>
      <c r="S405" s="84"/>
      <c r="T405" s="84"/>
    </row>
    <row r="406" spans="3:20" x14ac:dyDescent="0.25">
      <c r="C406" s="87"/>
      <c r="D406" s="87"/>
      <c r="E406" s="87"/>
      <c r="F406" s="87"/>
      <c r="G406" s="87"/>
      <c r="H406" s="87"/>
      <c r="I406" s="87"/>
      <c r="P406" s="84"/>
      <c r="Q406" s="84"/>
      <c r="R406" s="84"/>
      <c r="S406" s="84"/>
      <c r="T406" s="84"/>
    </row>
    <row r="407" spans="3:20" x14ac:dyDescent="0.25">
      <c r="C407" s="87"/>
      <c r="D407" s="87"/>
      <c r="E407" s="87"/>
      <c r="F407" s="87"/>
      <c r="G407" s="87"/>
      <c r="H407" s="87"/>
      <c r="I407" s="87"/>
      <c r="P407" s="84"/>
      <c r="Q407" s="84"/>
      <c r="R407" s="84"/>
      <c r="S407" s="84"/>
      <c r="T407" s="84"/>
    </row>
    <row r="408" spans="3:20" x14ac:dyDescent="0.25">
      <c r="C408" s="87"/>
      <c r="D408" s="87"/>
      <c r="E408" s="87"/>
      <c r="F408" s="87"/>
      <c r="G408" s="87"/>
      <c r="H408" s="87"/>
      <c r="I408" s="87"/>
      <c r="P408" s="84"/>
      <c r="Q408" s="84"/>
      <c r="R408" s="84"/>
      <c r="S408" s="84"/>
      <c r="T408" s="84"/>
    </row>
    <row r="409" spans="3:20" x14ac:dyDescent="0.25">
      <c r="C409" s="87"/>
      <c r="D409" s="87"/>
      <c r="E409" s="87"/>
      <c r="F409" s="87"/>
      <c r="G409" s="87"/>
      <c r="H409" s="87"/>
      <c r="I409" s="87"/>
      <c r="P409" s="84"/>
      <c r="Q409" s="84"/>
      <c r="R409" s="84"/>
      <c r="S409" s="84"/>
      <c r="T409" s="84"/>
    </row>
    <row r="410" spans="3:20" x14ac:dyDescent="0.25">
      <c r="C410" s="87"/>
      <c r="D410" s="87"/>
      <c r="E410" s="87"/>
      <c r="F410" s="87"/>
      <c r="G410" s="87"/>
      <c r="H410" s="87"/>
      <c r="I410" s="87"/>
      <c r="P410" s="84"/>
      <c r="Q410" s="84"/>
      <c r="R410" s="84"/>
      <c r="S410" s="84"/>
      <c r="T410" s="84"/>
    </row>
    <row r="411" spans="3:20" x14ac:dyDescent="0.25">
      <c r="C411" s="87"/>
      <c r="D411" s="87"/>
      <c r="E411" s="87"/>
      <c r="F411" s="87"/>
      <c r="G411" s="87"/>
      <c r="H411" s="87"/>
      <c r="I411" s="87"/>
      <c r="P411" s="84"/>
      <c r="Q411" s="84"/>
      <c r="R411" s="84"/>
      <c r="S411" s="84"/>
      <c r="T411" s="84"/>
    </row>
    <row r="412" spans="3:20" x14ac:dyDescent="0.25">
      <c r="C412" s="87"/>
      <c r="D412" s="87"/>
      <c r="E412" s="87"/>
      <c r="F412" s="87"/>
      <c r="G412" s="87"/>
      <c r="H412" s="87"/>
      <c r="I412" s="87"/>
      <c r="P412" s="84"/>
      <c r="Q412" s="84"/>
      <c r="R412" s="84"/>
      <c r="S412" s="84"/>
      <c r="T412" s="84"/>
    </row>
    <row r="413" spans="3:20" x14ac:dyDescent="0.25">
      <c r="C413" s="87"/>
      <c r="D413" s="87"/>
      <c r="E413" s="87"/>
      <c r="F413" s="87"/>
      <c r="G413" s="87"/>
      <c r="H413" s="87"/>
      <c r="I413" s="87"/>
      <c r="P413" s="84"/>
      <c r="Q413" s="84"/>
      <c r="R413" s="84"/>
      <c r="S413" s="84"/>
      <c r="T413" s="84"/>
    </row>
    <row r="414" spans="3:20" x14ac:dyDescent="0.25">
      <c r="C414" s="87"/>
      <c r="D414" s="87"/>
      <c r="E414" s="87"/>
      <c r="F414" s="87"/>
      <c r="G414" s="87"/>
      <c r="H414" s="87"/>
      <c r="I414" s="87"/>
      <c r="P414" s="84"/>
      <c r="Q414" s="84"/>
      <c r="R414" s="84"/>
      <c r="S414" s="84"/>
      <c r="T414" s="84"/>
    </row>
    <row r="415" spans="3:20" x14ac:dyDescent="0.25">
      <c r="C415" s="87"/>
      <c r="D415" s="87"/>
      <c r="E415" s="87"/>
      <c r="F415" s="87"/>
      <c r="G415" s="87"/>
      <c r="H415" s="87"/>
      <c r="I415" s="87"/>
      <c r="P415" s="84"/>
      <c r="Q415" s="84"/>
      <c r="R415" s="84"/>
      <c r="S415" s="84"/>
      <c r="T415" s="84"/>
    </row>
    <row r="416" spans="3:20" x14ac:dyDescent="0.25">
      <c r="C416" s="87"/>
      <c r="D416" s="87"/>
      <c r="E416" s="87"/>
      <c r="F416" s="87"/>
      <c r="G416" s="87"/>
      <c r="H416" s="87"/>
      <c r="I416" s="87"/>
      <c r="P416" s="84"/>
      <c r="Q416" s="84"/>
      <c r="R416" s="84"/>
      <c r="S416" s="84"/>
      <c r="T416" s="84"/>
    </row>
    <row r="417" spans="3:20" x14ac:dyDescent="0.25">
      <c r="C417" s="87"/>
      <c r="D417" s="87"/>
      <c r="E417" s="87"/>
      <c r="F417" s="87"/>
      <c r="G417" s="87"/>
      <c r="H417" s="87"/>
      <c r="I417" s="87"/>
      <c r="P417" s="84"/>
      <c r="Q417" s="84"/>
      <c r="R417" s="84"/>
      <c r="S417" s="84"/>
      <c r="T417" s="84"/>
    </row>
    <row r="418" spans="3:20" x14ac:dyDescent="0.25">
      <c r="C418" s="87"/>
      <c r="D418" s="87"/>
      <c r="E418" s="87"/>
      <c r="F418" s="87"/>
      <c r="G418" s="87"/>
      <c r="H418" s="87"/>
      <c r="I418" s="87"/>
      <c r="P418" s="84"/>
      <c r="Q418" s="84"/>
      <c r="R418" s="84"/>
      <c r="S418" s="84"/>
      <c r="T418" s="84"/>
    </row>
    <row r="419" spans="3:20" x14ac:dyDescent="0.25">
      <c r="C419" s="87"/>
      <c r="D419" s="87"/>
      <c r="E419" s="87"/>
      <c r="F419" s="87"/>
      <c r="G419" s="87"/>
      <c r="H419" s="87"/>
      <c r="I419" s="87"/>
      <c r="P419" s="84"/>
      <c r="Q419" s="84"/>
      <c r="R419" s="84"/>
      <c r="S419" s="84"/>
      <c r="T419" s="84"/>
    </row>
    <row r="420" spans="3:20" x14ac:dyDescent="0.25">
      <c r="C420" s="87"/>
      <c r="D420" s="87"/>
      <c r="E420" s="87"/>
      <c r="F420" s="87"/>
      <c r="G420" s="87"/>
      <c r="H420" s="87"/>
      <c r="I420" s="87"/>
      <c r="P420" s="84"/>
      <c r="Q420" s="84"/>
      <c r="R420" s="84"/>
      <c r="S420" s="84"/>
      <c r="T420" s="84"/>
    </row>
    <row r="421" spans="3:20" x14ac:dyDescent="0.25">
      <c r="C421" s="87"/>
      <c r="D421" s="87"/>
      <c r="E421" s="87"/>
      <c r="F421" s="87"/>
      <c r="G421" s="87"/>
      <c r="H421" s="87"/>
      <c r="I421" s="87"/>
      <c r="P421" s="84"/>
      <c r="Q421" s="84"/>
      <c r="R421" s="84"/>
      <c r="S421" s="84"/>
      <c r="T421" s="84"/>
    </row>
    <row r="422" spans="3:20" x14ac:dyDescent="0.25">
      <c r="C422" s="87"/>
      <c r="D422" s="87"/>
      <c r="E422" s="87"/>
      <c r="F422" s="87"/>
      <c r="G422" s="87"/>
      <c r="H422" s="87"/>
      <c r="I422" s="87"/>
      <c r="P422" s="84"/>
      <c r="Q422" s="84"/>
      <c r="R422" s="84"/>
      <c r="S422" s="84"/>
      <c r="T422" s="84"/>
    </row>
    <row r="423" spans="3:20" x14ac:dyDescent="0.25">
      <c r="C423" s="87"/>
      <c r="D423" s="87"/>
      <c r="E423" s="87"/>
      <c r="F423" s="87"/>
      <c r="G423" s="87"/>
      <c r="H423" s="87"/>
      <c r="I423" s="87"/>
      <c r="P423" s="84"/>
      <c r="Q423" s="84"/>
      <c r="R423" s="84"/>
      <c r="S423" s="84"/>
      <c r="T423" s="84"/>
    </row>
    <row r="424" spans="3:20" x14ac:dyDescent="0.25">
      <c r="C424" s="87"/>
      <c r="D424" s="87"/>
      <c r="E424" s="87"/>
      <c r="F424" s="87"/>
      <c r="G424" s="87"/>
      <c r="H424" s="87"/>
      <c r="I424" s="87"/>
      <c r="P424" s="84"/>
      <c r="Q424" s="84"/>
      <c r="R424" s="84"/>
      <c r="S424" s="84"/>
      <c r="T424" s="84"/>
    </row>
    <row r="425" spans="3:20" x14ac:dyDescent="0.25">
      <c r="C425" s="87"/>
      <c r="D425" s="87"/>
      <c r="E425" s="87"/>
      <c r="F425" s="87"/>
      <c r="G425" s="87"/>
      <c r="H425" s="87"/>
      <c r="I425" s="87"/>
      <c r="P425" s="84"/>
      <c r="Q425" s="84"/>
      <c r="R425" s="84"/>
      <c r="S425" s="84"/>
      <c r="T425" s="84"/>
    </row>
    <row r="426" spans="3:20" x14ac:dyDescent="0.25">
      <c r="C426" s="87"/>
      <c r="D426" s="87"/>
      <c r="E426" s="87"/>
      <c r="F426" s="87"/>
      <c r="G426" s="87"/>
      <c r="H426" s="87"/>
      <c r="I426" s="87"/>
      <c r="P426" s="84"/>
      <c r="Q426" s="84"/>
      <c r="R426" s="84"/>
      <c r="S426" s="84"/>
      <c r="T426" s="84"/>
    </row>
    <row r="427" spans="3:20" x14ac:dyDescent="0.25">
      <c r="C427" s="87"/>
      <c r="D427" s="87"/>
      <c r="E427" s="87"/>
      <c r="F427" s="87"/>
      <c r="G427" s="87"/>
      <c r="H427" s="87"/>
      <c r="I427" s="87"/>
      <c r="P427" s="84"/>
      <c r="Q427" s="84"/>
      <c r="R427" s="84"/>
      <c r="S427" s="84"/>
      <c r="T427" s="84"/>
    </row>
    <row r="428" spans="3:20" x14ac:dyDescent="0.25">
      <c r="C428" s="87"/>
      <c r="D428" s="87"/>
      <c r="E428" s="87"/>
      <c r="F428" s="87"/>
      <c r="G428" s="87"/>
      <c r="H428" s="87"/>
      <c r="I428" s="87"/>
      <c r="P428" s="84"/>
      <c r="Q428" s="84"/>
      <c r="R428" s="84"/>
      <c r="S428" s="84"/>
      <c r="T428" s="84"/>
    </row>
    <row r="429" spans="3:20" x14ac:dyDescent="0.25">
      <c r="C429" s="87"/>
      <c r="D429" s="87"/>
      <c r="E429" s="87"/>
      <c r="F429" s="87"/>
      <c r="G429" s="87"/>
      <c r="H429" s="87"/>
      <c r="I429" s="87"/>
      <c r="P429" s="84"/>
      <c r="Q429" s="84"/>
      <c r="R429" s="84"/>
      <c r="S429" s="84"/>
      <c r="T429" s="84"/>
    </row>
    <row r="430" spans="3:20" x14ac:dyDescent="0.25">
      <c r="C430" s="87"/>
      <c r="D430" s="87"/>
      <c r="E430" s="87"/>
      <c r="F430" s="87"/>
      <c r="G430" s="87"/>
      <c r="H430" s="87"/>
      <c r="I430" s="87"/>
      <c r="P430" s="84"/>
      <c r="Q430" s="84"/>
      <c r="R430" s="84"/>
      <c r="S430" s="84"/>
      <c r="T430" s="84"/>
    </row>
    <row r="431" spans="3:20" x14ac:dyDescent="0.25">
      <c r="C431" s="87"/>
      <c r="D431" s="87"/>
      <c r="E431" s="87"/>
      <c r="F431" s="87"/>
      <c r="G431" s="87"/>
      <c r="H431" s="87"/>
      <c r="I431" s="87"/>
      <c r="P431" s="84"/>
      <c r="Q431" s="84"/>
      <c r="R431" s="84"/>
      <c r="S431" s="84"/>
      <c r="T431" s="84"/>
    </row>
    <row r="432" spans="3:20" x14ac:dyDescent="0.25">
      <c r="C432" s="87"/>
      <c r="D432" s="87"/>
      <c r="E432" s="87"/>
      <c r="F432" s="87"/>
      <c r="G432" s="87"/>
      <c r="H432" s="87"/>
      <c r="I432" s="87"/>
      <c r="P432" s="84"/>
      <c r="Q432" s="84"/>
      <c r="R432" s="84"/>
      <c r="S432" s="84"/>
      <c r="T432" s="84"/>
    </row>
    <row r="433" spans="3:20" x14ac:dyDescent="0.25">
      <c r="C433" s="87"/>
      <c r="D433" s="87"/>
      <c r="E433" s="87"/>
      <c r="F433" s="87"/>
      <c r="G433" s="87"/>
      <c r="H433" s="87"/>
      <c r="I433" s="87"/>
      <c r="P433" s="84"/>
      <c r="Q433" s="84"/>
      <c r="R433" s="84"/>
      <c r="S433" s="84"/>
      <c r="T433" s="84"/>
    </row>
    <row r="434" spans="3:20" x14ac:dyDescent="0.25">
      <c r="C434" s="87"/>
      <c r="D434" s="87"/>
      <c r="E434" s="87"/>
      <c r="F434" s="87"/>
      <c r="G434" s="87"/>
      <c r="H434" s="87"/>
      <c r="I434" s="87"/>
      <c r="P434" s="84"/>
      <c r="Q434" s="84"/>
      <c r="R434" s="84"/>
      <c r="S434" s="84"/>
      <c r="T434" s="84"/>
    </row>
    <row r="435" spans="3:20" x14ac:dyDescent="0.25">
      <c r="C435" s="87"/>
      <c r="D435" s="87"/>
      <c r="E435" s="87"/>
      <c r="F435" s="87"/>
      <c r="G435" s="87"/>
      <c r="H435" s="87"/>
      <c r="I435" s="87"/>
      <c r="P435" s="84"/>
      <c r="Q435" s="84"/>
      <c r="R435" s="84"/>
      <c r="S435" s="84"/>
      <c r="T435" s="84"/>
    </row>
    <row r="436" spans="3:20" x14ac:dyDescent="0.25">
      <c r="C436" s="87"/>
      <c r="D436" s="87"/>
      <c r="E436" s="87"/>
      <c r="F436" s="87"/>
      <c r="G436" s="87"/>
      <c r="H436" s="87"/>
      <c r="I436" s="87"/>
      <c r="P436" s="84"/>
      <c r="Q436" s="84"/>
      <c r="R436" s="84"/>
      <c r="S436" s="84"/>
      <c r="T436" s="84"/>
    </row>
    <row r="437" spans="3:20" x14ac:dyDescent="0.25">
      <c r="C437" s="87"/>
      <c r="D437" s="87"/>
      <c r="E437" s="87"/>
      <c r="F437" s="87"/>
      <c r="G437" s="87"/>
      <c r="H437" s="87"/>
      <c r="I437" s="87"/>
      <c r="P437" s="84"/>
      <c r="Q437" s="84"/>
      <c r="R437" s="84"/>
      <c r="S437" s="84"/>
      <c r="T437" s="84"/>
    </row>
    <row r="438" spans="3:20" x14ac:dyDescent="0.25">
      <c r="C438" s="87"/>
      <c r="D438" s="87"/>
      <c r="E438" s="87"/>
      <c r="F438" s="87"/>
      <c r="G438" s="87"/>
      <c r="H438" s="87"/>
      <c r="I438" s="87"/>
      <c r="P438" s="84"/>
      <c r="Q438" s="84"/>
      <c r="R438" s="84"/>
      <c r="S438" s="84"/>
      <c r="T438" s="84"/>
    </row>
    <row r="439" spans="3:20" x14ac:dyDescent="0.25">
      <c r="C439" s="87"/>
      <c r="D439" s="87"/>
      <c r="E439" s="87"/>
      <c r="F439" s="87"/>
      <c r="G439" s="87"/>
      <c r="H439" s="87"/>
      <c r="I439" s="87"/>
      <c r="P439" s="84"/>
      <c r="Q439" s="84"/>
      <c r="R439" s="84"/>
      <c r="S439" s="84"/>
      <c r="T439" s="84"/>
    </row>
    <row r="440" spans="3:20" x14ac:dyDescent="0.25">
      <c r="C440" s="87"/>
      <c r="D440" s="87"/>
      <c r="E440" s="87"/>
      <c r="F440" s="87"/>
      <c r="G440" s="87"/>
      <c r="H440" s="87"/>
      <c r="I440" s="87"/>
      <c r="P440" s="84"/>
      <c r="Q440" s="84"/>
      <c r="R440" s="84"/>
      <c r="S440" s="84"/>
      <c r="T440" s="84"/>
    </row>
    <row r="441" spans="3:20" x14ac:dyDescent="0.25">
      <c r="C441" s="87"/>
      <c r="D441" s="87"/>
      <c r="E441" s="87"/>
      <c r="F441" s="87"/>
      <c r="G441" s="87"/>
      <c r="H441" s="87"/>
      <c r="I441" s="87"/>
      <c r="P441" s="84"/>
      <c r="Q441" s="84"/>
      <c r="R441" s="84"/>
      <c r="S441" s="84"/>
      <c r="T441" s="84"/>
    </row>
    <row r="442" spans="3:20" x14ac:dyDescent="0.25">
      <c r="C442" s="87"/>
      <c r="D442" s="87"/>
      <c r="E442" s="87"/>
      <c r="F442" s="87"/>
      <c r="G442" s="87"/>
      <c r="H442" s="87"/>
      <c r="I442" s="87"/>
      <c r="P442" s="84"/>
      <c r="Q442" s="84"/>
      <c r="R442" s="84"/>
      <c r="S442" s="84"/>
      <c r="T442" s="84"/>
    </row>
    <row r="443" spans="3:20" x14ac:dyDescent="0.25">
      <c r="C443" s="87"/>
      <c r="D443" s="87"/>
      <c r="E443" s="87"/>
      <c r="F443" s="87"/>
      <c r="G443" s="87"/>
      <c r="H443" s="87"/>
      <c r="I443" s="87"/>
      <c r="P443" s="84"/>
      <c r="Q443" s="84"/>
      <c r="R443" s="84"/>
      <c r="S443" s="84"/>
      <c r="T443" s="84"/>
    </row>
    <row r="444" spans="3:20" x14ac:dyDescent="0.25">
      <c r="C444" s="87"/>
      <c r="D444" s="87"/>
      <c r="E444" s="87"/>
      <c r="F444" s="87"/>
      <c r="G444" s="87"/>
      <c r="H444" s="87"/>
      <c r="I444" s="87"/>
      <c r="P444" s="84"/>
      <c r="Q444" s="84"/>
      <c r="R444" s="84"/>
      <c r="S444" s="84"/>
      <c r="T444" s="84"/>
    </row>
    <row r="445" spans="3:20" x14ac:dyDescent="0.25">
      <c r="C445" s="87"/>
      <c r="D445" s="87"/>
      <c r="E445" s="87"/>
      <c r="F445" s="87"/>
      <c r="G445" s="87"/>
      <c r="H445" s="87"/>
      <c r="I445" s="87"/>
      <c r="P445" s="84"/>
      <c r="Q445" s="84"/>
      <c r="R445" s="84"/>
      <c r="S445" s="84"/>
      <c r="T445" s="84"/>
    </row>
    <row r="446" spans="3:20" x14ac:dyDescent="0.25">
      <c r="C446" s="87"/>
      <c r="D446" s="87"/>
      <c r="E446" s="87"/>
      <c r="F446" s="87"/>
      <c r="G446" s="87"/>
      <c r="H446" s="87"/>
      <c r="I446" s="87"/>
      <c r="P446" s="84"/>
      <c r="Q446" s="84"/>
      <c r="R446" s="84"/>
      <c r="S446" s="84"/>
      <c r="T446" s="84"/>
    </row>
    <row r="447" spans="3:20" x14ac:dyDescent="0.25">
      <c r="C447" s="87"/>
      <c r="D447" s="87"/>
      <c r="E447" s="87"/>
      <c r="F447" s="87"/>
      <c r="G447" s="87"/>
      <c r="H447" s="87"/>
      <c r="I447" s="87"/>
      <c r="P447" s="84"/>
      <c r="Q447" s="84"/>
      <c r="R447" s="84"/>
      <c r="S447" s="84"/>
      <c r="T447" s="84"/>
    </row>
    <row r="448" spans="3:20" x14ac:dyDescent="0.25">
      <c r="C448" s="87"/>
      <c r="D448" s="87"/>
      <c r="E448" s="87"/>
      <c r="F448" s="87"/>
      <c r="G448" s="87"/>
      <c r="H448" s="87"/>
      <c r="I448" s="87"/>
      <c r="P448" s="84"/>
      <c r="Q448" s="84"/>
      <c r="R448" s="84"/>
      <c r="S448" s="84"/>
      <c r="T448" s="84"/>
    </row>
    <row r="449" spans="3:9" x14ac:dyDescent="0.25">
      <c r="C449" s="87"/>
      <c r="D449" s="87"/>
      <c r="E449" s="87"/>
      <c r="F449" s="87"/>
      <c r="G449" s="87"/>
      <c r="H449" s="87"/>
      <c r="I449" s="87"/>
    </row>
    <row r="450" spans="3:9" x14ac:dyDescent="0.25">
      <c r="C450" s="87"/>
      <c r="D450" s="87"/>
      <c r="E450" s="87"/>
      <c r="F450" s="87"/>
      <c r="G450" s="87"/>
      <c r="H450" s="87"/>
      <c r="I450" s="87"/>
    </row>
    <row r="451" spans="3:9" x14ac:dyDescent="0.25">
      <c r="C451" s="87"/>
      <c r="D451" s="87"/>
      <c r="E451" s="87"/>
      <c r="F451" s="87"/>
      <c r="G451" s="87"/>
      <c r="H451" s="87"/>
      <c r="I451" s="87"/>
    </row>
    <row r="452" spans="3:9" x14ac:dyDescent="0.25">
      <c r="C452" s="87"/>
      <c r="D452" s="87"/>
      <c r="E452" s="87"/>
      <c r="F452" s="87"/>
      <c r="G452" s="87"/>
      <c r="H452" s="87"/>
      <c r="I452" s="87"/>
    </row>
    <row r="453" spans="3:9" x14ac:dyDescent="0.25">
      <c r="C453" s="87"/>
      <c r="D453" s="87"/>
      <c r="E453" s="87"/>
      <c r="F453" s="87"/>
      <c r="G453" s="87"/>
      <c r="H453" s="87"/>
      <c r="I453" s="87"/>
    </row>
    <row r="454" spans="3:9" x14ac:dyDescent="0.25">
      <c r="C454" s="87"/>
      <c r="D454" s="87"/>
      <c r="E454" s="87"/>
      <c r="F454" s="87"/>
      <c r="G454" s="87"/>
      <c r="H454" s="87"/>
      <c r="I454" s="87"/>
    </row>
    <row r="455" spans="3:9" x14ac:dyDescent="0.25">
      <c r="C455" s="87"/>
      <c r="D455" s="87"/>
      <c r="E455" s="87"/>
      <c r="F455" s="87"/>
      <c r="G455" s="87"/>
      <c r="H455" s="87"/>
      <c r="I455" s="87"/>
    </row>
    <row r="456" spans="3:9" x14ac:dyDescent="0.25">
      <c r="C456" s="87"/>
      <c r="D456" s="87"/>
      <c r="E456" s="87"/>
      <c r="F456" s="87"/>
      <c r="G456" s="87"/>
      <c r="H456" s="87"/>
      <c r="I456" s="87"/>
    </row>
    <row r="457" spans="3:9" x14ac:dyDescent="0.25">
      <c r="C457" s="87"/>
      <c r="D457" s="87"/>
      <c r="E457" s="87"/>
      <c r="F457" s="87"/>
      <c r="G457" s="87"/>
      <c r="H457" s="87"/>
      <c r="I457" s="87"/>
    </row>
    <row r="458" spans="3:9" x14ac:dyDescent="0.25">
      <c r="C458" s="87"/>
      <c r="D458" s="87"/>
      <c r="E458" s="87"/>
      <c r="F458" s="87"/>
      <c r="G458" s="87"/>
      <c r="H458" s="87"/>
      <c r="I458" s="87"/>
    </row>
    <row r="459" spans="3:9" x14ac:dyDescent="0.25">
      <c r="C459" s="87"/>
      <c r="D459" s="87"/>
      <c r="E459" s="87"/>
      <c r="F459" s="87"/>
      <c r="G459" s="87"/>
      <c r="H459" s="87"/>
      <c r="I459" s="87"/>
    </row>
    <row r="460" spans="3:9" x14ac:dyDescent="0.25">
      <c r="C460" s="87"/>
      <c r="D460" s="87"/>
      <c r="E460" s="87"/>
      <c r="F460" s="87"/>
      <c r="G460" s="87"/>
      <c r="H460" s="87"/>
      <c r="I460" s="87"/>
    </row>
    <row r="461" spans="3:9" x14ac:dyDescent="0.25">
      <c r="C461" s="87"/>
      <c r="D461" s="87"/>
      <c r="E461" s="87"/>
      <c r="F461" s="87"/>
      <c r="G461" s="87"/>
      <c r="H461" s="87"/>
      <c r="I461" s="87"/>
    </row>
    <row r="462" spans="3:9" x14ac:dyDescent="0.25">
      <c r="C462" s="87"/>
      <c r="D462" s="87"/>
      <c r="E462" s="87"/>
      <c r="F462" s="87"/>
      <c r="G462" s="87"/>
      <c r="H462" s="87"/>
      <c r="I462" s="87"/>
    </row>
    <row r="463" spans="3:9" x14ac:dyDescent="0.25">
      <c r="C463" s="87"/>
      <c r="D463" s="87"/>
      <c r="E463" s="87"/>
      <c r="F463" s="87"/>
      <c r="G463" s="87"/>
      <c r="H463" s="87"/>
      <c r="I463" s="87"/>
    </row>
    <row r="464" spans="3:9" x14ac:dyDescent="0.25">
      <c r="C464" s="87"/>
      <c r="D464" s="87"/>
      <c r="E464" s="87"/>
      <c r="F464" s="87"/>
      <c r="G464" s="87"/>
      <c r="H464" s="87"/>
      <c r="I464" s="87"/>
    </row>
    <row r="465" spans="3:9" x14ac:dyDescent="0.25">
      <c r="C465" s="87"/>
      <c r="D465" s="87"/>
      <c r="E465" s="87"/>
      <c r="F465" s="87"/>
      <c r="G465" s="87"/>
      <c r="H465" s="87"/>
      <c r="I465" s="87"/>
    </row>
    <row r="466" spans="3:9" x14ac:dyDescent="0.25">
      <c r="C466" s="87"/>
      <c r="D466" s="87"/>
      <c r="E466" s="87"/>
      <c r="F466" s="87"/>
      <c r="G466" s="87"/>
      <c r="H466" s="87"/>
      <c r="I466" s="87"/>
    </row>
    <row r="467" spans="3:9" x14ac:dyDescent="0.25">
      <c r="C467" s="87"/>
      <c r="D467" s="87"/>
      <c r="E467" s="87"/>
      <c r="F467" s="87"/>
      <c r="G467" s="87"/>
      <c r="H467" s="87"/>
      <c r="I467" s="87"/>
    </row>
    <row r="468" spans="3:9" x14ac:dyDescent="0.25">
      <c r="C468" s="87"/>
      <c r="D468" s="87"/>
      <c r="E468" s="87"/>
      <c r="F468" s="87"/>
      <c r="G468" s="87"/>
      <c r="H468" s="87"/>
      <c r="I468" s="87"/>
    </row>
    <row r="469" spans="3:9" x14ac:dyDescent="0.25">
      <c r="C469" s="87"/>
      <c r="D469" s="87"/>
      <c r="E469" s="87"/>
      <c r="F469" s="87"/>
      <c r="G469" s="87"/>
      <c r="H469" s="87"/>
      <c r="I469" s="87"/>
    </row>
    <row r="470" spans="3:9" x14ac:dyDescent="0.25">
      <c r="C470" s="87"/>
      <c r="D470" s="87"/>
      <c r="E470" s="87"/>
      <c r="F470" s="87"/>
      <c r="G470" s="87"/>
      <c r="H470" s="87"/>
      <c r="I470" s="87"/>
    </row>
    <row r="471" spans="3:9" x14ac:dyDescent="0.25">
      <c r="C471" s="87"/>
      <c r="D471" s="87"/>
      <c r="E471" s="87"/>
      <c r="F471" s="87"/>
      <c r="G471" s="87"/>
      <c r="H471" s="87"/>
      <c r="I471" s="87"/>
    </row>
    <row r="472" spans="3:9" x14ac:dyDescent="0.25">
      <c r="C472" s="87"/>
      <c r="D472" s="87"/>
      <c r="E472" s="87"/>
      <c r="F472" s="87"/>
      <c r="G472" s="87"/>
      <c r="H472" s="87"/>
      <c r="I472" s="87"/>
    </row>
    <row r="473" spans="3:9" x14ac:dyDescent="0.25">
      <c r="C473" s="87"/>
      <c r="D473" s="87"/>
      <c r="E473" s="87"/>
      <c r="F473" s="87"/>
      <c r="G473" s="87"/>
      <c r="H473" s="87"/>
      <c r="I473" s="87"/>
    </row>
    <row r="474" spans="3:9" x14ac:dyDescent="0.25">
      <c r="C474" s="87"/>
      <c r="D474" s="87"/>
      <c r="E474" s="87"/>
      <c r="F474" s="87"/>
      <c r="G474" s="87"/>
      <c r="H474" s="87"/>
      <c r="I474" s="87"/>
    </row>
    <row r="475" spans="3:9" x14ac:dyDescent="0.25">
      <c r="C475" s="87"/>
      <c r="D475" s="87"/>
      <c r="E475" s="87"/>
      <c r="F475" s="87"/>
      <c r="G475" s="87"/>
      <c r="H475" s="87"/>
      <c r="I475" s="87"/>
    </row>
    <row r="476" spans="3:9" x14ac:dyDescent="0.25">
      <c r="C476" s="87"/>
      <c r="D476" s="87"/>
      <c r="E476" s="87"/>
      <c r="F476" s="87"/>
      <c r="G476" s="87"/>
      <c r="H476" s="87"/>
      <c r="I476" s="87"/>
    </row>
    <row r="477" spans="3:9" x14ac:dyDescent="0.25">
      <c r="C477" s="87"/>
      <c r="D477" s="87"/>
      <c r="E477" s="87"/>
      <c r="F477" s="87"/>
      <c r="G477" s="87"/>
      <c r="H477" s="87"/>
      <c r="I477" s="87"/>
    </row>
    <row r="478" spans="3:9" x14ac:dyDescent="0.25">
      <c r="C478" s="87"/>
      <c r="D478" s="87"/>
      <c r="E478" s="87"/>
      <c r="F478" s="87"/>
      <c r="G478" s="87"/>
      <c r="H478" s="87"/>
      <c r="I478" s="87"/>
    </row>
    <row r="479" spans="3:9" x14ac:dyDescent="0.25">
      <c r="C479" s="87"/>
      <c r="D479" s="87"/>
      <c r="E479" s="87"/>
      <c r="F479" s="87"/>
      <c r="G479" s="87"/>
      <c r="H479" s="87"/>
      <c r="I479" s="87"/>
    </row>
    <row r="480" spans="3:9" x14ac:dyDescent="0.25">
      <c r="C480" s="87"/>
      <c r="D480" s="87"/>
      <c r="E480" s="87"/>
      <c r="F480" s="87"/>
      <c r="G480" s="87"/>
      <c r="H480" s="87"/>
      <c r="I480" s="87"/>
    </row>
    <row r="481" spans="3:9" x14ac:dyDescent="0.25">
      <c r="C481" s="87"/>
      <c r="D481" s="87"/>
      <c r="E481" s="87"/>
      <c r="F481" s="87"/>
      <c r="G481" s="87"/>
      <c r="H481" s="87"/>
      <c r="I481" s="87"/>
    </row>
    <row r="482" spans="3:9" x14ac:dyDescent="0.25">
      <c r="C482" s="87"/>
      <c r="D482" s="87"/>
      <c r="E482" s="87"/>
      <c r="F482" s="87"/>
      <c r="G482" s="87"/>
      <c r="H482" s="87"/>
      <c r="I482" s="87"/>
    </row>
    <row r="483" spans="3:9" x14ac:dyDescent="0.25">
      <c r="C483" s="87"/>
      <c r="D483" s="87"/>
      <c r="E483" s="87"/>
      <c r="F483" s="87"/>
      <c r="G483" s="87"/>
      <c r="H483" s="87"/>
      <c r="I483" s="87"/>
    </row>
    <row r="484" spans="3:9" x14ac:dyDescent="0.25">
      <c r="C484" s="87"/>
      <c r="D484" s="87"/>
      <c r="E484" s="87"/>
      <c r="F484" s="87"/>
      <c r="G484" s="87"/>
      <c r="H484" s="87"/>
      <c r="I484" s="87"/>
    </row>
    <row r="485" spans="3:9" x14ac:dyDescent="0.25">
      <c r="C485" s="87"/>
      <c r="D485" s="87"/>
      <c r="E485" s="87"/>
      <c r="F485" s="87"/>
      <c r="G485" s="87"/>
      <c r="H485" s="87"/>
      <c r="I485" s="87"/>
    </row>
    <row r="486" spans="3:9" x14ac:dyDescent="0.25">
      <c r="C486" s="87"/>
      <c r="D486" s="87"/>
      <c r="E486" s="87"/>
      <c r="F486" s="87"/>
      <c r="G486" s="87"/>
      <c r="H486" s="87"/>
      <c r="I486" s="87"/>
    </row>
    <row r="487" spans="3:9" x14ac:dyDescent="0.25">
      <c r="C487" s="87"/>
      <c r="D487" s="87"/>
      <c r="E487" s="87"/>
      <c r="F487" s="87"/>
      <c r="G487" s="87"/>
      <c r="H487" s="87"/>
      <c r="I487" s="87"/>
    </row>
    <row r="488" spans="3:9" x14ac:dyDescent="0.25">
      <c r="C488" s="87"/>
      <c r="D488" s="87"/>
      <c r="E488" s="87"/>
      <c r="F488" s="87"/>
      <c r="G488" s="87"/>
      <c r="H488" s="87"/>
      <c r="I488" s="87"/>
    </row>
    <row r="489" spans="3:9" x14ac:dyDescent="0.25">
      <c r="C489" s="87"/>
      <c r="D489" s="87"/>
      <c r="E489" s="87"/>
      <c r="F489" s="87"/>
      <c r="G489" s="87"/>
      <c r="H489" s="87"/>
      <c r="I489" s="87"/>
    </row>
    <row r="490" spans="3:9" x14ac:dyDescent="0.25">
      <c r="C490" s="87"/>
      <c r="D490" s="87"/>
      <c r="E490" s="87"/>
      <c r="F490" s="87"/>
      <c r="G490" s="87"/>
      <c r="H490" s="87"/>
      <c r="I490" s="87"/>
    </row>
    <row r="491" spans="3:9" x14ac:dyDescent="0.25">
      <c r="C491" s="87"/>
      <c r="D491" s="87"/>
      <c r="E491" s="87"/>
      <c r="F491" s="87"/>
      <c r="G491" s="87"/>
      <c r="H491" s="87"/>
      <c r="I491" s="87"/>
    </row>
    <row r="492" spans="3:9" x14ac:dyDescent="0.25">
      <c r="C492" s="87"/>
      <c r="D492" s="87"/>
      <c r="E492" s="87"/>
      <c r="F492" s="87"/>
      <c r="G492" s="87"/>
      <c r="H492" s="87"/>
      <c r="I492" s="87"/>
    </row>
    <row r="493" spans="3:9" x14ac:dyDescent="0.25">
      <c r="C493" s="87"/>
      <c r="D493" s="87"/>
      <c r="E493" s="87"/>
      <c r="F493" s="87"/>
      <c r="G493" s="87"/>
      <c r="H493" s="87"/>
      <c r="I493" s="87"/>
    </row>
    <row r="494" spans="3:9" x14ac:dyDescent="0.25">
      <c r="C494" s="87"/>
      <c r="D494" s="87"/>
      <c r="E494" s="87"/>
      <c r="F494" s="87"/>
      <c r="G494" s="87"/>
      <c r="H494" s="87"/>
      <c r="I494" s="87"/>
    </row>
    <row r="495" spans="3:9" x14ac:dyDescent="0.25">
      <c r="C495" s="87"/>
      <c r="D495" s="87"/>
      <c r="E495" s="87"/>
      <c r="F495" s="87"/>
      <c r="G495" s="87"/>
      <c r="H495" s="87"/>
      <c r="I495" s="87"/>
    </row>
    <row r="496" spans="3:9" x14ac:dyDescent="0.25">
      <c r="C496" s="87"/>
      <c r="D496" s="87"/>
      <c r="E496" s="87"/>
      <c r="F496" s="87"/>
      <c r="G496" s="87"/>
      <c r="H496" s="87"/>
      <c r="I496" s="87"/>
    </row>
    <row r="497" spans="3:9" x14ac:dyDescent="0.25">
      <c r="C497" s="87"/>
      <c r="D497" s="87"/>
      <c r="E497" s="87"/>
      <c r="F497" s="87"/>
      <c r="G497" s="87"/>
      <c r="H497" s="87"/>
      <c r="I497" s="87"/>
    </row>
    <row r="498" spans="3:9" x14ac:dyDescent="0.25">
      <c r="C498" s="87"/>
      <c r="D498" s="87"/>
      <c r="E498" s="87"/>
      <c r="F498" s="87"/>
      <c r="G498" s="87"/>
      <c r="H498" s="87"/>
      <c r="I498" s="87"/>
    </row>
    <row r="499" spans="3:9" x14ac:dyDescent="0.25">
      <c r="C499" s="87"/>
      <c r="D499" s="87"/>
      <c r="E499" s="87"/>
      <c r="F499" s="87"/>
      <c r="G499" s="87"/>
      <c r="H499" s="87"/>
      <c r="I499" s="87"/>
    </row>
    <row r="500" spans="3:9" x14ac:dyDescent="0.25">
      <c r="C500" s="87"/>
      <c r="D500" s="87"/>
      <c r="E500" s="87"/>
      <c r="F500" s="87"/>
      <c r="G500" s="87"/>
      <c r="H500" s="87"/>
      <c r="I500" s="87"/>
    </row>
    <row r="501" spans="3:9" x14ac:dyDescent="0.25">
      <c r="C501" s="87"/>
      <c r="D501" s="87"/>
      <c r="E501" s="87"/>
      <c r="F501" s="87"/>
      <c r="G501" s="87"/>
      <c r="H501" s="87"/>
      <c r="I501" s="87"/>
    </row>
    <row r="502" spans="3:9" x14ac:dyDescent="0.25">
      <c r="C502" s="87"/>
      <c r="D502" s="87"/>
      <c r="E502" s="87"/>
      <c r="F502" s="87"/>
      <c r="G502" s="87"/>
      <c r="H502" s="87"/>
      <c r="I502" s="87"/>
    </row>
    <row r="503" spans="3:9" x14ac:dyDescent="0.25">
      <c r="C503" s="87"/>
      <c r="D503" s="87"/>
      <c r="E503" s="87"/>
      <c r="F503" s="87"/>
      <c r="G503" s="87"/>
      <c r="H503" s="87"/>
      <c r="I503" s="87"/>
    </row>
    <row r="504" spans="3:9" x14ac:dyDescent="0.25">
      <c r="C504" s="87"/>
      <c r="D504" s="87"/>
      <c r="E504" s="87"/>
      <c r="F504" s="87"/>
      <c r="G504" s="87"/>
      <c r="H504" s="87"/>
      <c r="I504" s="87"/>
    </row>
    <row r="505" spans="3:9" x14ac:dyDescent="0.25">
      <c r="C505" s="87"/>
      <c r="D505" s="87"/>
      <c r="E505" s="87"/>
      <c r="F505" s="87"/>
      <c r="G505" s="87"/>
      <c r="H505" s="87"/>
      <c r="I505" s="87"/>
    </row>
    <row r="506" spans="3:9" x14ac:dyDescent="0.25">
      <c r="C506" s="87"/>
      <c r="D506" s="87"/>
      <c r="E506" s="87"/>
      <c r="F506" s="87"/>
      <c r="G506" s="87"/>
      <c r="H506" s="87"/>
      <c r="I506" s="87"/>
    </row>
    <row r="507" spans="3:9" x14ac:dyDescent="0.25">
      <c r="C507" s="87"/>
      <c r="D507" s="87"/>
      <c r="E507" s="87"/>
      <c r="F507" s="87"/>
      <c r="G507" s="87"/>
      <c r="H507" s="87"/>
      <c r="I507" s="87"/>
    </row>
    <row r="508" spans="3:9" x14ac:dyDescent="0.25">
      <c r="C508" s="87"/>
      <c r="D508" s="87"/>
      <c r="E508" s="87"/>
      <c r="F508" s="87"/>
      <c r="G508" s="87"/>
      <c r="H508" s="87"/>
      <c r="I508" s="87"/>
    </row>
    <row r="509" spans="3:9" x14ac:dyDescent="0.25">
      <c r="C509" s="87"/>
      <c r="D509" s="87"/>
      <c r="E509" s="87"/>
      <c r="F509" s="87"/>
      <c r="G509" s="87"/>
      <c r="H509" s="87"/>
      <c r="I509" s="87"/>
    </row>
    <row r="510" spans="3:9" x14ac:dyDescent="0.25">
      <c r="C510" s="87"/>
      <c r="D510" s="87"/>
      <c r="E510" s="87"/>
      <c r="F510" s="87"/>
      <c r="G510" s="87"/>
      <c r="H510" s="87"/>
      <c r="I510" s="87"/>
    </row>
    <row r="511" spans="3:9" x14ac:dyDescent="0.25">
      <c r="C511" s="87"/>
      <c r="D511" s="87"/>
      <c r="E511" s="87"/>
      <c r="F511" s="87"/>
      <c r="G511" s="87"/>
      <c r="H511" s="87"/>
      <c r="I511" s="87"/>
    </row>
    <row r="512" spans="3:9" x14ac:dyDescent="0.25">
      <c r="C512" s="87"/>
      <c r="D512" s="87"/>
      <c r="E512" s="87"/>
      <c r="F512" s="87"/>
      <c r="G512" s="87"/>
      <c r="H512" s="87"/>
      <c r="I512" s="87"/>
    </row>
    <row r="513" spans="3:9" x14ac:dyDescent="0.25">
      <c r="C513" s="87"/>
      <c r="D513" s="87"/>
      <c r="E513" s="87"/>
      <c r="F513" s="87"/>
      <c r="G513" s="87"/>
      <c r="H513" s="87"/>
      <c r="I513" s="87"/>
    </row>
    <row r="514" spans="3:9" x14ac:dyDescent="0.25">
      <c r="C514" s="87"/>
      <c r="D514" s="87"/>
      <c r="E514" s="87"/>
      <c r="F514" s="87"/>
      <c r="G514" s="87"/>
      <c r="H514" s="87"/>
      <c r="I514" s="87"/>
    </row>
    <row r="515" spans="3:9" x14ac:dyDescent="0.25">
      <c r="C515" s="87"/>
      <c r="D515" s="87"/>
      <c r="E515" s="87"/>
      <c r="F515" s="87"/>
      <c r="G515" s="87"/>
      <c r="H515" s="87"/>
      <c r="I515" s="87"/>
    </row>
    <row r="516" spans="3:9" x14ac:dyDescent="0.25">
      <c r="C516" s="87"/>
      <c r="D516" s="87"/>
      <c r="E516" s="87"/>
      <c r="F516" s="87"/>
      <c r="G516" s="87"/>
      <c r="H516" s="87"/>
      <c r="I516" s="87"/>
    </row>
    <row r="517" spans="3:9" x14ac:dyDescent="0.25">
      <c r="C517" s="87"/>
      <c r="D517" s="87"/>
      <c r="E517" s="87"/>
      <c r="F517" s="87"/>
      <c r="G517" s="87"/>
      <c r="H517" s="87"/>
      <c r="I517" s="87"/>
    </row>
    <row r="518" spans="3:9" x14ac:dyDescent="0.25">
      <c r="C518" s="87"/>
      <c r="D518" s="87"/>
      <c r="E518" s="87"/>
      <c r="F518" s="87"/>
      <c r="G518" s="87"/>
      <c r="H518" s="87"/>
      <c r="I518" s="87"/>
    </row>
    <row r="519" spans="3:9" x14ac:dyDescent="0.25">
      <c r="C519" s="87"/>
      <c r="D519" s="87"/>
      <c r="E519" s="87"/>
      <c r="F519" s="87"/>
      <c r="G519" s="87"/>
      <c r="H519" s="87"/>
      <c r="I519" s="87"/>
    </row>
    <row r="520" spans="3:9" x14ac:dyDescent="0.25">
      <c r="C520" s="87"/>
      <c r="D520" s="87"/>
      <c r="E520" s="87"/>
      <c r="F520" s="87"/>
      <c r="G520" s="87"/>
      <c r="H520" s="87"/>
      <c r="I520" s="87"/>
    </row>
    <row r="521" spans="3:9" x14ac:dyDescent="0.25">
      <c r="C521" s="87"/>
      <c r="D521" s="87"/>
      <c r="E521" s="87"/>
      <c r="F521" s="87"/>
      <c r="G521" s="87"/>
      <c r="H521" s="87"/>
      <c r="I521" s="87"/>
    </row>
    <row r="522" spans="3:9" x14ac:dyDescent="0.25">
      <c r="C522" s="87"/>
      <c r="D522" s="87"/>
      <c r="E522" s="87"/>
      <c r="F522" s="87"/>
      <c r="G522" s="87"/>
      <c r="H522" s="87"/>
      <c r="I522" s="87"/>
    </row>
    <row r="523" spans="3:9" x14ac:dyDescent="0.25">
      <c r="C523" s="87"/>
      <c r="D523" s="87"/>
      <c r="E523" s="87"/>
      <c r="F523" s="87"/>
      <c r="G523" s="87"/>
      <c r="H523" s="87"/>
      <c r="I523" s="87"/>
    </row>
    <row r="524" spans="3:9" x14ac:dyDescent="0.25">
      <c r="C524" s="87"/>
      <c r="D524" s="87"/>
      <c r="E524" s="87"/>
      <c r="F524" s="87"/>
      <c r="G524" s="87"/>
      <c r="H524" s="87"/>
      <c r="I524" s="87"/>
    </row>
    <row r="525" spans="3:9" x14ac:dyDescent="0.25">
      <c r="C525" s="87"/>
      <c r="D525" s="87"/>
      <c r="E525" s="87"/>
      <c r="F525" s="87"/>
      <c r="G525" s="87"/>
      <c r="H525" s="87"/>
      <c r="I525" s="87"/>
    </row>
    <row r="526" spans="3:9" x14ac:dyDescent="0.25">
      <c r="C526" s="87"/>
      <c r="D526" s="87"/>
      <c r="E526" s="87"/>
      <c r="F526" s="87"/>
      <c r="G526" s="87"/>
      <c r="H526" s="87"/>
      <c r="I526" s="87"/>
    </row>
    <row r="527" spans="3:9" x14ac:dyDescent="0.25">
      <c r="C527" s="87"/>
      <c r="D527" s="87"/>
      <c r="E527" s="87"/>
      <c r="F527" s="87"/>
      <c r="G527" s="87"/>
      <c r="H527" s="87"/>
      <c r="I527" s="87"/>
    </row>
    <row r="528" spans="3:9" x14ac:dyDescent="0.25">
      <c r="C528" s="87"/>
      <c r="D528" s="87"/>
      <c r="E528" s="87"/>
      <c r="F528" s="87"/>
      <c r="G528" s="87"/>
      <c r="H528" s="87"/>
      <c r="I528" s="87"/>
    </row>
    <row r="529" spans="3:9" x14ac:dyDescent="0.25">
      <c r="C529" s="87"/>
      <c r="D529" s="87"/>
      <c r="E529" s="87"/>
      <c r="F529" s="87"/>
      <c r="G529" s="87"/>
      <c r="H529" s="87"/>
      <c r="I529" s="87"/>
    </row>
  </sheetData>
  <sheetProtection algorithmName="SHA-512" hashValue="hj11Fg++1ytTD2/Q6y6yWEIs98WRKlvf0KAddtOw/UDr872SqTPNhITjIZLULCX3w1f7gOyGYS5DzBVz4xD69Q==" saltValue="inHR+ZixBIGuGFpzCITVwg==" spinCount="100000" sheet="1" objects="1" scenarios="1"/>
  <autoFilter ref="O1:O273" xr:uid="{00000000-0009-0000-0000-000006000000}"/>
  <mergeCells count="133">
    <mergeCell ref="A292:D292"/>
    <mergeCell ref="A293:F293"/>
    <mergeCell ref="A274:F274"/>
    <mergeCell ref="H274:M274"/>
    <mergeCell ref="A280:D280"/>
    <mergeCell ref="A281:F281"/>
    <mergeCell ref="A288:F288"/>
    <mergeCell ref="H288:M288"/>
    <mergeCell ref="A263:F263"/>
    <mergeCell ref="H263:M263"/>
    <mergeCell ref="A265:F265"/>
    <mergeCell ref="H265:M265"/>
    <mergeCell ref="A272:D272"/>
    <mergeCell ref="A273:E273"/>
    <mergeCell ref="A282:F282"/>
    <mergeCell ref="H282:M282"/>
    <mergeCell ref="A286:D286"/>
    <mergeCell ref="A287:F287"/>
    <mergeCell ref="A254:D254"/>
    <mergeCell ref="A255:F255"/>
    <mergeCell ref="A256:F256"/>
    <mergeCell ref="H256:M256"/>
    <mergeCell ref="A261:D261"/>
    <mergeCell ref="A262:F262"/>
    <mergeCell ref="A237:D237"/>
    <mergeCell ref="A238:F238"/>
    <mergeCell ref="A239:F239"/>
    <mergeCell ref="H239:M239"/>
    <mergeCell ref="A249:F249"/>
    <mergeCell ref="H249:M249"/>
    <mergeCell ref="A241:F241"/>
    <mergeCell ref="H241:M241"/>
    <mergeCell ref="A247:D247"/>
    <mergeCell ref="A248:F248"/>
    <mergeCell ref="A234:F234"/>
    <mergeCell ref="H234:M234"/>
    <mergeCell ref="A216:F216"/>
    <mergeCell ref="H216:M216"/>
    <mergeCell ref="A226:F226"/>
    <mergeCell ref="H226:M226"/>
    <mergeCell ref="A232:D232"/>
    <mergeCell ref="A233:F233"/>
    <mergeCell ref="A205:F205"/>
    <mergeCell ref="H205:M205"/>
    <mergeCell ref="A212:D212"/>
    <mergeCell ref="A213:F213"/>
    <mergeCell ref="A214:F214"/>
    <mergeCell ref="H214:M214"/>
    <mergeCell ref="A224:D224"/>
    <mergeCell ref="A225:F225"/>
    <mergeCell ref="A194:F194"/>
    <mergeCell ref="H194:M194"/>
    <mergeCell ref="A201:D201"/>
    <mergeCell ref="A202:F202"/>
    <mergeCell ref="A203:F203"/>
    <mergeCell ref="H203:M203"/>
    <mergeCell ref="A133:F133"/>
    <mergeCell ref="A187:D187"/>
    <mergeCell ref="A188:F188"/>
    <mergeCell ref="A189:F189"/>
    <mergeCell ref="H189:M189"/>
    <mergeCell ref="A192:D192"/>
    <mergeCell ref="A193:F193"/>
    <mergeCell ref="A173:F173"/>
    <mergeCell ref="H173:M173"/>
    <mergeCell ref="A182:D182"/>
    <mergeCell ref="A183:F183"/>
    <mergeCell ref="A184:F184"/>
    <mergeCell ref="H184:M184"/>
    <mergeCell ref="A73:F73"/>
    <mergeCell ref="H74:M74"/>
    <mergeCell ref="A163:D163"/>
    <mergeCell ref="A164:E164"/>
    <mergeCell ref="A165:F165"/>
    <mergeCell ref="H165:M165"/>
    <mergeCell ref="A171:D171"/>
    <mergeCell ref="A172:E172"/>
    <mergeCell ref="A150:F150"/>
    <mergeCell ref="H150:M150"/>
    <mergeCell ref="A155:D155"/>
    <mergeCell ref="A156:E156"/>
    <mergeCell ref="A157:F157"/>
    <mergeCell ref="H157:M157"/>
    <mergeCell ref="A138:D138"/>
    <mergeCell ref="A139:F139"/>
    <mergeCell ref="A140:F140"/>
    <mergeCell ref="H140:M140"/>
    <mergeCell ref="A148:D148"/>
    <mergeCell ref="A149:E149"/>
    <mergeCell ref="A123:F123"/>
    <mergeCell ref="H123:M123"/>
    <mergeCell ref="A131:D131"/>
    <mergeCell ref="A132:F132"/>
    <mergeCell ref="A74:F74"/>
    <mergeCell ref="H133:M133"/>
    <mergeCell ref="J6:N6"/>
    <mergeCell ref="A105:D105"/>
    <mergeCell ref="A106:F106"/>
    <mergeCell ref="A107:F107"/>
    <mergeCell ref="H107:M107"/>
    <mergeCell ref="A121:D121"/>
    <mergeCell ref="A122:F122"/>
    <mergeCell ref="A93:F93"/>
    <mergeCell ref="H93:M93"/>
    <mergeCell ref="A98:D98"/>
    <mergeCell ref="A99:F99"/>
    <mergeCell ref="A100:F100"/>
    <mergeCell ref="H100:M100"/>
    <mergeCell ref="A81:D81"/>
    <mergeCell ref="A82:F82"/>
    <mergeCell ref="A83:F83"/>
    <mergeCell ref="H83:M83"/>
    <mergeCell ref="A91:D91"/>
    <mergeCell ref="A92:F92"/>
    <mergeCell ref="A8:F8"/>
    <mergeCell ref="H8:M8"/>
    <mergeCell ref="A72:D72"/>
    <mergeCell ref="A340:D340"/>
    <mergeCell ref="A341:F341"/>
    <mergeCell ref="A303:F303"/>
    <mergeCell ref="H303:M303"/>
    <mergeCell ref="A322:D322"/>
    <mergeCell ref="A323:E323"/>
    <mergeCell ref="A294:F294"/>
    <mergeCell ref="H294:M294"/>
    <mergeCell ref="A300:D300"/>
    <mergeCell ref="A301:F301"/>
    <mergeCell ref="A324:F324"/>
    <mergeCell ref="H324:M324"/>
    <mergeCell ref="A334:D334"/>
    <mergeCell ref="A335:F335"/>
    <mergeCell ref="A336:F336"/>
    <mergeCell ref="H336:M336"/>
  </mergeCells>
  <printOptions horizontalCentered="1"/>
  <pageMargins left="0.2" right="0.2" top="0.75" bottom="0.25" header="0.3" footer="0.3"/>
  <pageSetup scale="57" fitToHeight="0" orientation="landscape"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fitToPage="1"/>
  </sheetPr>
  <dimension ref="A1:V318"/>
  <sheetViews>
    <sheetView zoomScaleNormal="100" workbookViewId="0">
      <pane ySplit="3" topLeftCell="A4" activePane="bottomLeft" state="frozen"/>
      <selection activeCell="C256" sqref="C256"/>
      <selection pane="bottomLeft" activeCell="L172" sqref="L172"/>
    </sheetView>
  </sheetViews>
  <sheetFormatPr defaultRowHeight="15" x14ac:dyDescent="0.25"/>
  <cols>
    <col min="1" max="1" width="4.7109375" style="156" bestFit="1" customWidth="1"/>
    <col min="2" max="2" width="4.42578125" style="1" bestFit="1" customWidth="1"/>
    <col min="3" max="3" width="24.140625" style="1" customWidth="1"/>
    <col min="4" max="4" width="15.7109375" style="1" bestFit="1" customWidth="1"/>
    <col min="5" max="5" width="2.7109375" style="1" bestFit="1" customWidth="1"/>
    <col min="6" max="6" width="17.7109375" style="1" bestFit="1" customWidth="1"/>
    <col min="7" max="7" width="18.7109375" style="1" customWidth="1"/>
    <col min="8" max="8" width="15.28515625" style="1" bestFit="1" customWidth="1"/>
    <col min="9" max="9" width="2.7109375" style="1" customWidth="1"/>
    <col min="10" max="10" width="15.42578125" style="1" bestFit="1" customWidth="1"/>
    <col min="11" max="11" width="1.7109375" style="1" customWidth="1"/>
    <col min="12" max="12" width="21.7109375" style="2" customWidth="1"/>
    <col min="13" max="13" width="1.7109375" style="1" customWidth="1"/>
    <col min="14" max="14" width="24.42578125" style="1" customWidth="1"/>
    <col min="15" max="15" width="5.140625" style="168" customWidth="1"/>
    <col min="16" max="16" width="28.7109375" style="76" customWidth="1"/>
    <col min="17" max="54" width="18.7109375" style="76" customWidth="1"/>
    <col min="55" max="256" width="9.140625" style="76"/>
    <col min="257" max="258" width="3.7109375" style="76" customWidth="1"/>
    <col min="259" max="259" width="24.7109375" style="76" customWidth="1"/>
    <col min="260" max="260" width="12.7109375" style="76" customWidth="1"/>
    <col min="261" max="261" width="2.7109375" style="76" customWidth="1"/>
    <col min="262" max="262" width="16.7109375" style="76" customWidth="1"/>
    <col min="263" max="263" width="14.7109375" style="76" customWidth="1"/>
    <col min="264" max="264" width="12.7109375" style="76" customWidth="1"/>
    <col min="265" max="265" width="2.7109375" style="76" customWidth="1"/>
    <col min="266" max="266" width="15.7109375" style="76" customWidth="1"/>
    <col min="267" max="267" width="1.7109375" style="76" customWidth="1"/>
    <col min="268" max="268" width="16.7109375" style="76" customWidth="1"/>
    <col min="269" max="269" width="1.7109375" style="76" customWidth="1"/>
    <col min="270" max="270" width="16.7109375" style="76" customWidth="1"/>
    <col min="271" max="512" width="9.140625" style="76"/>
    <col min="513" max="514" width="3.7109375" style="76" customWidth="1"/>
    <col min="515" max="515" width="24.7109375" style="76" customWidth="1"/>
    <col min="516" max="516" width="12.7109375" style="76" customWidth="1"/>
    <col min="517" max="517" width="2.7109375" style="76" customWidth="1"/>
    <col min="518" max="518" width="16.7109375" style="76" customWidth="1"/>
    <col min="519" max="519" width="14.7109375" style="76" customWidth="1"/>
    <col min="520" max="520" width="12.7109375" style="76" customWidth="1"/>
    <col min="521" max="521" width="2.7109375" style="76" customWidth="1"/>
    <col min="522" max="522" width="15.7109375" style="76" customWidth="1"/>
    <col min="523" max="523" width="1.7109375" style="76" customWidth="1"/>
    <col min="524" max="524" width="16.7109375" style="76" customWidth="1"/>
    <col min="525" max="525" width="1.7109375" style="76" customWidth="1"/>
    <col min="526" max="526" width="16.7109375" style="76" customWidth="1"/>
    <col min="527" max="768" width="9.140625" style="76"/>
    <col min="769" max="770" width="3.7109375" style="76" customWidth="1"/>
    <col min="771" max="771" width="24.7109375" style="76" customWidth="1"/>
    <col min="772" max="772" width="12.7109375" style="76" customWidth="1"/>
    <col min="773" max="773" width="2.7109375" style="76" customWidth="1"/>
    <col min="774" max="774" width="16.7109375" style="76" customWidth="1"/>
    <col min="775" max="775" width="14.7109375" style="76" customWidth="1"/>
    <col min="776" max="776" width="12.7109375" style="76" customWidth="1"/>
    <col min="777" max="777" width="2.7109375" style="76" customWidth="1"/>
    <col min="778" max="778" width="15.7109375" style="76" customWidth="1"/>
    <col min="779" max="779" width="1.7109375" style="76" customWidth="1"/>
    <col min="780" max="780" width="16.7109375" style="76" customWidth="1"/>
    <col min="781" max="781" width="1.7109375" style="76" customWidth="1"/>
    <col min="782" max="782" width="16.7109375" style="76" customWidth="1"/>
    <col min="783" max="1024" width="9.140625" style="76"/>
    <col min="1025" max="1026" width="3.7109375" style="76" customWidth="1"/>
    <col min="1027" max="1027" width="24.7109375" style="76" customWidth="1"/>
    <col min="1028" max="1028" width="12.7109375" style="76" customWidth="1"/>
    <col min="1029" max="1029" width="2.7109375" style="76" customWidth="1"/>
    <col min="1030" max="1030" width="16.7109375" style="76" customWidth="1"/>
    <col min="1031" max="1031" width="14.7109375" style="76" customWidth="1"/>
    <col min="1032" max="1032" width="12.7109375" style="76" customWidth="1"/>
    <col min="1033" max="1033" width="2.7109375" style="76" customWidth="1"/>
    <col min="1034" max="1034" width="15.7109375" style="76" customWidth="1"/>
    <col min="1035" max="1035" width="1.7109375" style="76" customWidth="1"/>
    <col min="1036" max="1036" width="16.7109375" style="76" customWidth="1"/>
    <col min="1037" max="1037" width="1.7109375" style="76" customWidth="1"/>
    <col min="1038" max="1038" width="16.7109375" style="76" customWidth="1"/>
    <col min="1039" max="1280" width="9.140625" style="76"/>
    <col min="1281" max="1282" width="3.7109375" style="76" customWidth="1"/>
    <col min="1283" max="1283" width="24.7109375" style="76" customWidth="1"/>
    <col min="1284" max="1284" width="12.7109375" style="76" customWidth="1"/>
    <col min="1285" max="1285" width="2.7109375" style="76" customWidth="1"/>
    <col min="1286" max="1286" width="16.7109375" style="76" customWidth="1"/>
    <col min="1287" max="1287" width="14.7109375" style="76" customWidth="1"/>
    <col min="1288" max="1288" width="12.7109375" style="76" customWidth="1"/>
    <col min="1289" max="1289" width="2.7109375" style="76" customWidth="1"/>
    <col min="1290" max="1290" width="15.7109375" style="76" customWidth="1"/>
    <col min="1291" max="1291" width="1.7109375" style="76" customWidth="1"/>
    <col min="1292" max="1292" width="16.7109375" style="76" customWidth="1"/>
    <col min="1293" max="1293" width="1.7109375" style="76" customWidth="1"/>
    <col min="1294" max="1294" width="16.7109375" style="76" customWidth="1"/>
    <col min="1295" max="1536" width="9.140625" style="76"/>
    <col min="1537" max="1538" width="3.7109375" style="76" customWidth="1"/>
    <col min="1539" max="1539" width="24.7109375" style="76" customWidth="1"/>
    <col min="1540" max="1540" width="12.7109375" style="76" customWidth="1"/>
    <col min="1541" max="1541" width="2.7109375" style="76" customWidth="1"/>
    <col min="1542" max="1542" width="16.7109375" style="76" customWidth="1"/>
    <col min="1543" max="1543" width="14.7109375" style="76" customWidth="1"/>
    <col min="1544" max="1544" width="12.7109375" style="76" customWidth="1"/>
    <col min="1545" max="1545" width="2.7109375" style="76" customWidth="1"/>
    <col min="1546" max="1546" width="15.7109375" style="76" customWidth="1"/>
    <col min="1547" max="1547" width="1.7109375" style="76" customWidth="1"/>
    <col min="1548" max="1548" width="16.7109375" style="76" customWidth="1"/>
    <col min="1549" max="1549" width="1.7109375" style="76" customWidth="1"/>
    <col min="1550" max="1550" width="16.7109375" style="76" customWidth="1"/>
    <col min="1551" max="1792" width="9.140625" style="76"/>
    <col min="1793" max="1794" width="3.7109375" style="76" customWidth="1"/>
    <col min="1795" max="1795" width="24.7109375" style="76" customWidth="1"/>
    <col min="1796" max="1796" width="12.7109375" style="76" customWidth="1"/>
    <col min="1797" max="1797" width="2.7109375" style="76" customWidth="1"/>
    <col min="1798" max="1798" width="16.7109375" style="76" customWidth="1"/>
    <col min="1799" max="1799" width="14.7109375" style="76" customWidth="1"/>
    <col min="1800" max="1800" width="12.7109375" style="76" customWidth="1"/>
    <col min="1801" max="1801" width="2.7109375" style="76" customWidth="1"/>
    <col min="1802" max="1802" width="15.7109375" style="76" customWidth="1"/>
    <col min="1803" max="1803" width="1.7109375" style="76" customWidth="1"/>
    <col min="1804" max="1804" width="16.7109375" style="76" customWidth="1"/>
    <col min="1805" max="1805" width="1.7109375" style="76" customWidth="1"/>
    <col min="1806" max="1806" width="16.7109375" style="76" customWidth="1"/>
    <col min="1807" max="2048" width="9.140625" style="76"/>
    <col min="2049" max="2050" width="3.7109375" style="76" customWidth="1"/>
    <col min="2051" max="2051" width="24.7109375" style="76" customWidth="1"/>
    <col min="2052" max="2052" width="12.7109375" style="76" customWidth="1"/>
    <col min="2053" max="2053" width="2.7109375" style="76" customWidth="1"/>
    <col min="2054" max="2054" width="16.7109375" style="76" customWidth="1"/>
    <col min="2055" max="2055" width="14.7109375" style="76" customWidth="1"/>
    <col min="2056" max="2056" width="12.7109375" style="76" customWidth="1"/>
    <col min="2057" max="2057" width="2.7109375" style="76" customWidth="1"/>
    <col min="2058" max="2058" width="15.7109375" style="76" customWidth="1"/>
    <col min="2059" max="2059" width="1.7109375" style="76" customWidth="1"/>
    <col min="2060" max="2060" width="16.7109375" style="76" customWidth="1"/>
    <col min="2061" max="2061" width="1.7109375" style="76" customWidth="1"/>
    <col min="2062" max="2062" width="16.7109375" style="76" customWidth="1"/>
    <col min="2063" max="2304" width="9.140625" style="76"/>
    <col min="2305" max="2306" width="3.7109375" style="76" customWidth="1"/>
    <col min="2307" max="2307" width="24.7109375" style="76" customWidth="1"/>
    <col min="2308" max="2308" width="12.7109375" style="76" customWidth="1"/>
    <col min="2309" max="2309" width="2.7109375" style="76" customWidth="1"/>
    <col min="2310" max="2310" width="16.7109375" style="76" customWidth="1"/>
    <col min="2311" max="2311" width="14.7109375" style="76" customWidth="1"/>
    <col min="2312" max="2312" width="12.7109375" style="76" customWidth="1"/>
    <col min="2313" max="2313" width="2.7109375" style="76" customWidth="1"/>
    <col min="2314" max="2314" width="15.7109375" style="76" customWidth="1"/>
    <col min="2315" max="2315" width="1.7109375" style="76" customWidth="1"/>
    <col min="2316" max="2316" width="16.7109375" style="76" customWidth="1"/>
    <col min="2317" max="2317" width="1.7109375" style="76" customWidth="1"/>
    <col min="2318" max="2318" width="16.7109375" style="76" customWidth="1"/>
    <col min="2319" max="2560" width="9.140625" style="76"/>
    <col min="2561" max="2562" width="3.7109375" style="76" customWidth="1"/>
    <col min="2563" max="2563" width="24.7109375" style="76" customWidth="1"/>
    <col min="2564" max="2564" width="12.7109375" style="76" customWidth="1"/>
    <col min="2565" max="2565" width="2.7109375" style="76" customWidth="1"/>
    <col min="2566" max="2566" width="16.7109375" style="76" customWidth="1"/>
    <col min="2567" max="2567" width="14.7109375" style="76" customWidth="1"/>
    <col min="2568" max="2568" width="12.7109375" style="76" customWidth="1"/>
    <col min="2569" max="2569" width="2.7109375" style="76" customWidth="1"/>
    <col min="2570" max="2570" width="15.7109375" style="76" customWidth="1"/>
    <col min="2571" max="2571" width="1.7109375" style="76" customWidth="1"/>
    <col min="2572" max="2572" width="16.7109375" style="76" customWidth="1"/>
    <col min="2573" max="2573" width="1.7109375" style="76" customWidth="1"/>
    <col min="2574" max="2574" width="16.7109375" style="76" customWidth="1"/>
    <col min="2575" max="2816" width="9.140625" style="76"/>
    <col min="2817" max="2818" width="3.7109375" style="76" customWidth="1"/>
    <col min="2819" max="2819" width="24.7109375" style="76" customWidth="1"/>
    <col min="2820" max="2820" width="12.7109375" style="76" customWidth="1"/>
    <col min="2821" max="2821" width="2.7109375" style="76" customWidth="1"/>
    <col min="2822" max="2822" width="16.7109375" style="76" customWidth="1"/>
    <col min="2823" max="2823" width="14.7109375" style="76" customWidth="1"/>
    <col min="2824" max="2824" width="12.7109375" style="76" customWidth="1"/>
    <col min="2825" max="2825" width="2.7109375" style="76" customWidth="1"/>
    <col min="2826" max="2826" width="15.7109375" style="76" customWidth="1"/>
    <col min="2827" max="2827" width="1.7109375" style="76" customWidth="1"/>
    <col min="2828" max="2828" width="16.7109375" style="76" customWidth="1"/>
    <col min="2829" max="2829" width="1.7109375" style="76" customWidth="1"/>
    <col min="2830" max="2830" width="16.7109375" style="76" customWidth="1"/>
    <col min="2831" max="3072" width="9.140625" style="76"/>
    <col min="3073" max="3074" width="3.7109375" style="76" customWidth="1"/>
    <col min="3075" max="3075" width="24.7109375" style="76" customWidth="1"/>
    <col min="3076" max="3076" width="12.7109375" style="76" customWidth="1"/>
    <col min="3077" max="3077" width="2.7109375" style="76" customWidth="1"/>
    <col min="3078" max="3078" width="16.7109375" style="76" customWidth="1"/>
    <col min="3079" max="3079" width="14.7109375" style="76" customWidth="1"/>
    <col min="3080" max="3080" width="12.7109375" style="76" customWidth="1"/>
    <col min="3081" max="3081" width="2.7109375" style="76" customWidth="1"/>
    <col min="3082" max="3082" width="15.7109375" style="76" customWidth="1"/>
    <col min="3083" max="3083" width="1.7109375" style="76" customWidth="1"/>
    <col min="3084" max="3084" width="16.7109375" style="76" customWidth="1"/>
    <col min="3085" max="3085" width="1.7109375" style="76" customWidth="1"/>
    <col min="3086" max="3086" width="16.7109375" style="76" customWidth="1"/>
    <col min="3087" max="3328" width="9.140625" style="76"/>
    <col min="3329" max="3330" width="3.7109375" style="76" customWidth="1"/>
    <col min="3331" max="3331" width="24.7109375" style="76" customWidth="1"/>
    <col min="3332" max="3332" width="12.7109375" style="76" customWidth="1"/>
    <col min="3333" max="3333" width="2.7109375" style="76" customWidth="1"/>
    <col min="3334" max="3334" width="16.7109375" style="76" customWidth="1"/>
    <col min="3335" max="3335" width="14.7109375" style="76" customWidth="1"/>
    <col min="3336" max="3336" width="12.7109375" style="76" customWidth="1"/>
    <col min="3337" max="3337" width="2.7109375" style="76" customWidth="1"/>
    <col min="3338" max="3338" width="15.7109375" style="76" customWidth="1"/>
    <col min="3339" max="3339" width="1.7109375" style="76" customWidth="1"/>
    <col min="3340" max="3340" width="16.7109375" style="76" customWidth="1"/>
    <col min="3341" max="3341" width="1.7109375" style="76" customWidth="1"/>
    <col min="3342" max="3342" width="16.7109375" style="76" customWidth="1"/>
    <col min="3343" max="3584" width="9.140625" style="76"/>
    <col min="3585" max="3586" width="3.7109375" style="76" customWidth="1"/>
    <col min="3587" max="3587" width="24.7109375" style="76" customWidth="1"/>
    <col min="3588" max="3588" width="12.7109375" style="76" customWidth="1"/>
    <col min="3589" max="3589" width="2.7109375" style="76" customWidth="1"/>
    <col min="3590" max="3590" width="16.7109375" style="76" customWidth="1"/>
    <col min="3591" max="3591" width="14.7109375" style="76" customWidth="1"/>
    <col min="3592" max="3592" width="12.7109375" style="76" customWidth="1"/>
    <col min="3593" max="3593" width="2.7109375" style="76" customWidth="1"/>
    <col min="3594" max="3594" width="15.7109375" style="76" customWidth="1"/>
    <col min="3595" max="3595" width="1.7109375" style="76" customWidth="1"/>
    <col min="3596" max="3596" width="16.7109375" style="76" customWidth="1"/>
    <col min="3597" max="3597" width="1.7109375" style="76" customWidth="1"/>
    <col min="3598" max="3598" width="16.7109375" style="76" customWidth="1"/>
    <col min="3599" max="3840" width="9.140625" style="76"/>
    <col min="3841" max="3842" width="3.7109375" style="76" customWidth="1"/>
    <col min="3843" max="3843" width="24.7109375" style="76" customWidth="1"/>
    <col min="3844" max="3844" width="12.7109375" style="76" customWidth="1"/>
    <col min="3845" max="3845" width="2.7109375" style="76" customWidth="1"/>
    <col min="3846" max="3846" width="16.7109375" style="76" customWidth="1"/>
    <col min="3847" max="3847" width="14.7109375" style="76" customWidth="1"/>
    <col min="3848" max="3848" width="12.7109375" style="76" customWidth="1"/>
    <col min="3849" max="3849" width="2.7109375" style="76" customWidth="1"/>
    <col min="3850" max="3850" width="15.7109375" style="76" customWidth="1"/>
    <col min="3851" max="3851" width="1.7109375" style="76" customWidth="1"/>
    <col min="3852" max="3852" width="16.7109375" style="76" customWidth="1"/>
    <col min="3853" max="3853" width="1.7109375" style="76" customWidth="1"/>
    <col min="3854" max="3854" width="16.7109375" style="76" customWidth="1"/>
    <col min="3855" max="4096" width="9.140625" style="76"/>
    <col min="4097" max="4098" width="3.7109375" style="76" customWidth="1"/>
    <col min="4099" max="4099" width="24.7109375" style="76" customWidth="1"/>
    <col min="4100" max="4100" width="12.7109375" style="76" customWidth="1"/>
    <col min="4101" max="4101" width="2.7109375" style="76" customWidth="1"/>
    <col min="4102" max="4102" width="16.7109375" style="76" customWidth="1"/>
    <col min="4103" max="4103" width="14.7109375" style="76" customWidth="1"/>
    <col min="4104" max="4104" width="12.7109375" style="76" customWidth="1"/>
    <col min="4105" max="4105" width="2.7109375" style="76" customWidth="1"/>
    <col min="4106" max="4106" width="15.7109375" style="76" customWidth="1"/>
    <col min="4107" max="4107" width="1.7109375" style="76" customWidth="1"/>
    <col min="4108" max="4108" width="16.7109375" style="76" customWidth="1"/>
    <col min="4109" max="4109" width="1.7109375" style="76" customWidth="1"/>
    <col min="4110" max="4110" width="16.7109375" style="76" customWidth="1"/>
    <col min="4111" max="4352" width="9.140625" style="76"/>
    <col min="4353" max="4354" width="3.7109375" style="76" customWidth="1"/>
    <col min="4355" max="4355" width="24.7109375" style="76" customWidth="1"/>
    <col min="4356" max="4356" width="12.7109375" style="76" customWidth="1"/>
    <col min="4357" max="4357" width="2.7109375" style="76" customWidth="1"/>
    <col min="4358" max="4358" width="16.7109375" style="76" customWidth="1"/>
    <col min="4359" max="4359" width="14.7109375" style="76" customWidth="1"/>
    <col min="4360" max="4360" width="12.7109375" style="76" customWidth="1"/>
    <col min="4361" max="4361" width="2.7109375" style="76" customWidth="1"/>
    <col min="4362" max="4362" width="15.7109375" style="76" customWidth="1"/>
    <col min="4363" max="4363" width="1.7109375" style="76" customWidth="1"/>
    <col min="4364" max="4364" width="16.7109375" style="76" customWidth="1"/>
    <col min="4365" max="4365" width="1.7109375" style="76" customWidth="1"/>
    <col min="4366" max="4366" width="16.7109375" style="76" customWidth="1"/>
    <col min="4367" max="4608" width="9.140625" style="76"/>
    <col min="4609" max="4610" width="3.7109375" style="76" customWidth="1"/>
    <col min="4611" max="4611" width="24.7109375" style="76" customWidth="1"/>
    <col min="4612" max="4612" width="12.7109375" style="76" customWidth="1"/>
    <col min="4613" max="4613" width="2.7109375" style="76" customWidth="1"/>
    <col min="4614" max="4614" width="16.7109375" style="76" customWidth="1"/>
    <col min="4615" max="4615" width="14.7109375" style="76" customWidth="1"/>
    <col min="4616" max="4616" width="12.7109375" style="76" customWidth="1"/>
    <col min="4617" max="4617" width="2.7109375" style="76" customWidth="1"/>
    <col min="4618" max="4618" width="15.7109375" style="76" customWidth="1"/>
    <col min="4619" max="4619" width="1.7109375" style="76" customWidth="1"/>
    <col min="4620" max="4620" width="16.7109375" style="76" customWidth="1"/>
    <col min="4621" max="4621" width="1.7109375" style="76" customWidth="1"/>
    <col min="4622" max="4622" width="16.7109375" style="76" customWidth="1"/>
    <col min="4623" max="4864" width="9.140625" style="76"/>
    <col min="4865" max="4866" width="3.7109375" style="76" customWidth="1"/>
    <col min="4867" max="4867" width="24.7109375" style="76" customWidth="1"/>
    <col min="4868" max="4868" width="12.7109375" style="76" customWidth="1"/>
    <col min="4869" max="4869" width="2.7109375" style="76" customWidth="1"/>
    <col min="4870" max="4870" width="16.7109375" style="76" customWidth="1"/>
    <col min="4871" max="4871" width="14.7109375" style="76" customWidth="1"/>
    <col min="4872" max="4872" width="12.7109375" style="76" customWidth="1"/>
    <col min="4873" max="4873" width="2.7109375" style="76" customWidth="1"/>
    <col min="4874" max="4874" width="15.7109375" style="76" customWidth="1"/>
    <col min="4875" max="4875" width="1.7109375" style="76" customWidth="1"/>
    <col min="4876" max="4876" width="16.7109375" style="76" customWidth="1"/>
    <col min="4877" max="4877" width="1.7109375" style="76" customWidth="1"/>
    <col min="4878" max="4878" width="16.7109375" style="76" customWidth="1"/>
    <col min="4879" max="5120" width="9.140625" style="76"/>
    <col min="5121" max="5122" width="3.7109375" style="76" customWidth="1"/>
    <col min="5123" max="5123" width="24.7109375" style="76" customWidth="1"/>
    <col min="5124" max="5124" width="12.7109375" style="76" customWidth="1"/>
    <col min="5125" max="5125" width="2.7109375" style="76" customWidth="1"/>
    <col min="5126" max="5126" width="16.7109375" style="76" customWidth="1"/>
    <col min="5127" max="5127" width="14.7109375" style="76" customWidth="1"/>
    <col min="5128" max="5128" width="12.7109375" style="76" customWidth="1"/>
    <col min="5129" max="5129" width="2.7109375" style="76" customWidth="1"/>
    <col min="5130" max="5130" width="15.7109375" style="76" customWidth="1"/>
    <col min="5131" max="5131" width="1.7109375" style="76" customWidth="1"/>
    <col min="5132" max="5132" width="16.7109375" style="76" customWidth="1"/>
    <col min="5133" max="5133" width="1.7109375" style="76" customWidth="1"/>
    <col min="5134" max="5134" width="16.7109375" style="76" customWidth="1"/>
    <col min="5135" max="5376" width="9.140625" style="76"/>
    <col min="5377" max="5378" width="3.7109375" style="76" customWidth="1"/>
    <col min="5379" max="5379" width="24.7109375" style="76" customWidth="1"/>
    <col min="5380" max="5380" width="12.7109375" style="76" customWidth="1"/>
    <col min="5381" max="5381" width="2.7109375" style="76" customWidth="1"/>
    <col min="5382" max="5382" width="16.7109375" style="76" customWidth="1"/>
    <col min="5383" max="5383" width="14.7109375" style="76" customWidth="1"/>
    <col min="5384" max="5384" width="12.7109375" style="76" customWidth="1"/>
    <col min="5385" max="5385" width="2.7109375" style="76" customWidth="1"/>
    <col min="5386" max="5386" width="15.7109375" style="76" customWidth="1"/>
    <col min="5387" max="5387" width="1.7109375" style="76" customWidth="1"/>
    <col min="5388" max="5388" width="16.7109375" style="76" customWidth="1"/>
    <col min="5389" max="5389" width="1.7109375" style="76" customWidth="1"/>
    <col min="5390" max="5390" width="16.7109375" style="76" customWidth="1"/>
    <col min="5391" max="5632" width="9.140625" style="76"/>
    <col min="5633" max="5634" width="3.7109375" style="76" customWidth="1"/>
    <col min="5635" max="5635" width="24.7109375" style="76" customWidth="1"/>
    <col min="5636" max="5636" width="12.7109375" style="76" customWidth="1"/>
    <col min="5637" max="5637" width="2.7109375" style="76" customWidth="1"/>
    <col min="5638" max="5638" width="16.7109375" style="76" customWidth="1"/>
    <col min="5639" max="5639" width="14.7109375" style="76" customWidth="1"/>
    <col min="5640" max="5640" width="12.7109375" style="76" customWidth="1"/>
    <col min="5641" max="5641" width="2.7109375" style="76" customWidth="1"/>
    <col min="5642" max="5642" width="15.7109375" style="76" customWidth="1"/>
    <col min="5643" max="5643" width="1.7109375" style="76" customWidth="1"/>
    <col min="5644" max="5644" width="16.7109375" style="76" customWidth="1"/>
    <col min="5645" max="5645" width="1.7109375" style="76" customWidth="1"/>
    <col min="5646" max="5646" width="16.7109375" style="76" customWidth="1"/>
    <col min="5647" max="5888" width="9.140625" style="76"/>
    <col min="5889" max="5890" width="3.7109375" style="76" customWidth="1"/>
    <col min="5891" max="5891" width="24.7109375" style="76" customWidth="1"/>
    <col min="5892" max="5892" width="12.7109375" style="76" customWidth="1"/>
    <col min="5893" max="5893" width="2.7109375" style="76" customWidth="1"/>
    <col min="5894" max="5894" width="16.7109375" style="76" customWidth="1"/>
    <col min="5895" max="5895" width="14.7109375" style="76" customWidth="1"/>
    <col min="5896" max="5896" width="12.7109375" style="76" customWidth="1"/>
    <col min="5897" max="5897" width="2.7109375" style="76" customWidth="1"/>
    <col min="5898" max="5898" width="15.7109375" style="76" customWidth="1"/>
    <col min="5899" max="5899" width="1.7109375" style="76" customWidth="1"/>
    <col min="5900" max="5900" width="16.7109375" style="76" customWidth="1"/>
    <col min="5901" max="5901" width="1.7109375" style="76" customWidth="1"/>
    <col min="5902" max="5902" width="16.7109375" style="76" customWidth="1"/>
    <col min="5903" max="6144" width="9.140625" style="76"/>
    <col min="6145" max="6146" width="3.7109375" style="76" customWidth="1"/>
    <col min="6147" max="6147" width="24.7109375" style="76" customWidth="1"/>
    <col min="6148" max="6148" width="12.7109375" style="76" customWidth="1"/>
    <col min="6149" max="6149" width="2.7109375" style="76" customWidth="1"/>
    <col min="6150" max="6150" width="16.7109375" style="76" customWidth="1"/>
    <col min="6151" max="6151" width="14.7109375" style="76" customWidth="1"/>
    <col min="6152" max="6152" width="12.7109375" style="76" customWidth="1"/>
    <col min="6153" max="6153" width="2.7109375" style="76" customWidth="1"/>
    <col min="6154" max="6154" width="15.7109375" style="76" customWidth="1"/>
    <col min="6155" max="6155" width="1.7109375" style="76" customWidth="1"/>
    <col min="6156" max="6156" width="16.7109375" style="76" customWidth="1"/>
    <col min="6157" max="6157" width="1.7109375" style="76" customWidth="1"/>
    <col min="6158" max="6158" width="16.7109375" style="76" customWidth="1"/>
    <col min="6159" max="6400" width="9.140625" style="76"/>
    <col min="6401" max="6402" width="3.7109375" style="76" customWidth="1"/>
    <col min="6403" max="6403" width="24.7109375" style="76" customWidth="1"/>
    <col min="6404" max="6404" width="12.7109375" style="76" customWidth="1"/>
    <col min="6405" max="6405" width="2.7109375" style="76" customWidth="1"/>
    <col min="6406" max="6406" width="16.7109375" style="76" customWidth="1"/>
    <col min="6407" max="6407" width="14.7109375" style="76" customWidth="1"/>
    <col min="6408" max="6408" width="12.7109375" style="76" customWidth="1"/>
    <col min="6409" max="6409" width="2.7109375" style="76" customWidth="1"/>
    <col min="6410" max="6410" width="15.7109375" style="76" customWidth="1"/>
    <col min="6411" max="6411" width="1.7109375" style="76" customWidth="1"/>
    <col min="6412" max="6412" width="16.7109375" style="76" customWidth="1"/>
    <col min="6413" max="6413" width="1.7109375" style="76" customWidth="1"/>
    <col min="6414" max="6414" width="16.7109375" style="76" customWidth="1"/>
    <col min="6415" max="6656" width="9.140625" style="76"/>
    <col min="6657" max="6658" width="3.7109375" style="76" customWidth="1"/>
    <col min="6659" max="6659" width="24.7109375" style="76" customWidth="1"/>
    <col min="6660" max="6660" width="12.7109375" style="76" customWidth="1"/>
    <col min="6661" max="6661" width="2.7109375" style="76" customWidth="1"/>
    <col min="6662" max="6662" width="16.7109375" style="76" customWidth="1"/>
    <col min="6663" max="6663" width="14.7109375" style="76" customWidth="1"/>
    <col min="6664" max="6664" width="12.7109375" style="76" customWidth="1"/>
    <col min="6665" max="6665" width="2.7109375" style="76" customWidth="1"/>
    <col min="6666" max="6666" width="15.7109375" style="76" customWidth="1"/>
    <col min="6667" max="6667" width="1.7109375" style="76" customWidth="1"/>
    <col min="6668" max="6668" width="16.7109375" style="76" customWidth="1"/>
    <col min="6669" max="6669" width="1.7109375" style="76" customWidth="1"/>
    <col min="6670" max="6670" width="16.7109375" style="76" customWidth="1"/>
    <col min="6671" max="6912" width="9.140625" style="76"/>
    <col min="6913" max="6914" width="3.7109375" style="76" customWidth="1"/>
    <col min="6915" max="6915" width="24.7109375" style="76" customWidth="1"/>
    <col min="6916" max="6916" width="12.7109375" style="76" customWidth="1"/>
    <col min="6917" max="6917" width="2.7109375" style="76" customWidth="1"/>
    <col min="6918" max="6918" width="16.7109375" style="76" customWidth="1"/>
    <col min="6919" max="6919" width="14.7109375" style="76" customWidth="1"/>
    <col min="6920" max="6920" width="12.7109375" style="76" customWidth="1"/>
    <col min="6921" max="6921" width="2.7109375" style="76" customWidth="1"/>
    <col min="6922" max="6922" width="15.7109375" style="76" customWidth="1"/>
    <col min="6923" max="6923" width="1.7109375" style="76" customWidth="1"/>
    <col min="6924" max="6924" width="16.7109375" style="76" customWidth="1"/>
    <col min="6925" max="6925" width="1.7109375" style="76" customWidth="1"/>
    <col min="6926" max="6926" width="16.7109375" style="76" customWidth="1"/>
    <col min="6927" max="7168" width="9.140625" style="76"/>
    <col min="7169" max="7170" width="3.7109375" style="76" customWidth="1"/>
    <col min="7171" max="7171" width="24.7109375" style="76" customWidth="1"/>
    <col min="7172" max="7172" width="12.7109375" style="76" customWidth="1"/>
    <col min="7173" max="7173" width="2.7109375" style="76" customWidth="1"/>
    <col min="7174" max="7174" width="16.7109375" style="76" customWidth="1"/>
    <col min="7175" max="7175" width="14.7109375" style="76" customWidth="1"/>
    <col min="7176" max="7176" width="12.7109375" style="76" customWidth="1"/>
    <col min="7177" max="7177" width="2.7109375" style="76" customWidth="1"/>
    <col min="7178" max="7178" width="15.7109375" style="76" customWidth="1"/>
    <col min="7179" max="7179" width="1.7109375" style="76" customWidth="1"/>
    <col min="7180" max="7180" width="16.7109375" style="76" customWidth="1"/>
    <col min="7181" max="7181" width="1.7109375" style="76" customWidth="1"/>
    <col min="7182" max="7182" width="16.7109375" style="76" customWidth="1"/>
    <col min="7183" max="7424" width="9.140625" style="76"/>
    <col min="7425" max="7426" width="3.7109375" style="76" customWidth="1"/>
    <col min="7427" max="7427" width="24.7109375" style="76" customWidth="1"/>
    <col min="7428" max="7428" width="12.7109375" style="76" customWidth="1"/>
    <col min="7429" max="7429" width="2.7109375" style="76" customWidth="1"/>
    <col min="7430" max="7430" width="16.7109375" style="76" customWidth="1"/>
    <col min="7431" max="7431" width="14.7109375" style="76" customWidth="1"/>
    <col min="7432" max="7432" width="12.7109375" style="76" customWidth="1"/>
    <col min="7433" max="7433" width="2.7109375" style="76" customWidth="1"/>
    <col min="7434" max="7434" width="15.7109375" style="76" customWidth="1"/>
    <col min="7435" max="7435" width="1.7109375" style="76" customWidth="1"/>
    <col min="7436" max="7436" width="16.7109375" style="76" customWidth="1"/>
    <col min="7437" max="7437" width="1.7109375" style="76" customWidth="1"/>
    <col min="7438" max="7438" width="16.7109375" style="76" customWidth="1"/>
    <col min="7439" max="7680" width="9.140625" style="76"/>
    <col min="7681" max="7682" width="3.7109375" style="76" customWidth="1"/>
    <col min="7683" max="7683" width="24.7109375" style="76" customWidth="1"/>
    <col min="7684" max="7684" width="12.7109375" style="76" customWidth="1"/>
    <col min="7685" max="7685" width="2.7109375" style="76" customWidth="1"/>
    <col min="7686" max="7686" width="16.7109375" style="76" customWidth="1"/>
    <col min="7687" max="7687" width="14.7109375" style="76" customWidth="1"/>
    <col min="7688" max="7688" width="12.7109375" style="76" customWidth="1"/>
    <col min="7689" max="7689" width="2.7109375" style="76" customWidth="1"/>
    <col min="7690" max="7690" width="15.7109375" style="76" customWidth="1"/>
    <col min="7691" max="7691" width="1.7109375" style="76" customWidth="1"/>
    <col min="7692" max="7692" width="16.7109375" style="76" customWidth="1"/>
    <col min="7693" max="7693" width="1.7109375" style="76" customWidth="1"/>
    <col min="7694" max="7694" width="16.7109375" style="76" customWidth="1"/>
    <col min="7695" max="7936" width="9.140625" style="76"/>
    <col min="7937" max="7938" width="3.7109375" style="76" customWidth="1"/>
    <col min="7939" max="7939" width="24.7109375" style="76" customWidth="1"/>
    <col min="7940" max="7940" width="12.7109375" style="76" customWidth="1"/>
    <col min="7941" max="7941" width="2.7109375" style="76" customWidth="1"/>
    <col min="7942" max="7942" width="16.7109375" style="76" customWidth="1"/>
    <col min="7943" max="7943" width="14.7109375" style="76" customWidth="1"/>
    <col min="7944" max="7944" width="12.7109375" style="76" customWidth="1"/>
    <col min="7945" max="7945" width="2.7109375" style="76" customWidth="1"/>
    <col min="7946" max="7946" width="15.7109375" style="76" customWidth="1"/>
    <col min="7947" max="7947" width="1.7109375" style="76" customWidth="1"/>
    <col min="7948" max="7948" width="16.7109375" style="76" customWidth="1"/>
    <col min="7949" max="7949" width="1.7109375" style="76" customWidth="1"/>
    <col min="7950" max="7950" width="16.7109375" style="76" customWidth="1"/>
    <col min="7951" max="8192" width="9.140625" style="76"/>
    <col min="8193" max="8194" width="3.7109375" style="76" customWidth="1"/>
    <col min="8195" max="8195" width="24.7109375" style="76" customWidth="1"/>
    <col min="8196" max="8196" width="12.7109375" style="76" customWidth="1"/>
    <col min="8197" max="8197" width="2.7109375" style="76" customWidth="1"/>
    <col min="8198" max="8198" width="16.7109375" style="76" customWidth="1"/>
    <col min="8199" max="8199" width="14.7109375" style="76" customWidth="1"/>
    <col min="8200" max="8200" width="12.7109375" style="76" customWidth="1"/>
    <col min="8201" max="8201" width="2.7109375" style="76" customWidth="1"/>
    <col min="8202" max="8202" width="15.7109375" style="76" customWidth="1"/>
    <col min="8203" max="8203" width="1.7109375" style="76" customWidth="1"/>
    <col min="8204" max="8204" width="16.7109375" style="76" customWidth="1"/>
    <col min="8205" max="8205" width="1.7109375" style="76" customWidth="1"/>
    <col min="8206" max="8206" width="16.7109375" style="76" customWidth="1"/>
    <col min="8207" max="8448" width="9.140625" style="76"/>
    <col min="8449" max="8450" width="3.7109375" style="76" customWidth="1"/>
    <col min="8451" max="8451" width="24.7109375" style="76" customWidth="1"/>
    <col min="8452" max="8452" width="12.7109375" style="76" customWidth="1"/>
    <col min="8453" max="8453" width="2.7109375" style="76" customWidth="1"/>
    <col min="8454" max="8454" width="16.7109375" style="76" customWidth="1"/>
    <col min="8455" max="8455" width="14.7109375" style="76" customWidth="1"/>
    <col min="8456" max="8456" width="12.7109375" style="76" customWidth="1"/>
    <col min="8457" max="8457" width="2.7109375" style="76" customWidth="1"/>
    <col min="8458" max="8458" width="15.7109375" style="76" customWidth="1"/>
    <col min="8459" max="8459" width="1.7109375" style="76" customWidth="1"/>
    <col min="8460" max="8460" width="16.7109375" style="76" customWidth="1"/>
    <col min="8461" max="8461" width="1.7109375" style="76" customWidth="1"/>
    <col min="8462" max="8462" width="16.7109375" style="76" customWidth="1"/>
    <col min="8463" max="8704" width="9.140625" style="76"/>
    <col min="8705" max="8706" width="3.7109375" style="76" customWidth="1"/>
    <col min="8707" max="8707" width="24.7109375" style="76" customWidth="1"/>
    <col min="8708" max="8708" width="12.7109375" style="76" customWidth="1"/>
    <col min="8709" max="8709" width="2.7109375" style="76" customWidth="1"/>
    <col min="8710" max="8710" width="16.7109375" style="76" customWidth="1"/>
    <col min="8711" max="8711" width="14.7109375" style="76" customWidth="1"/>
    <col min="8712" max="8712" width="12.7109375" style="76" customWidth="1"/>
    <col min="8713" max="8713" width="2.7109375" style="76" customWidth="1"/>
    <col min="8714" max="8714" width="15.7109375" style="76" customWidth="1"/>
    <col min="8715" max="8715" width="1.7109375" style="76" customWidth="1"/>
    <col min="8716" max="8716" width="16.7109375" style="76" customWidth="1"/>
    <col min="8717" max="8717" width="1.7109375" style="76" customWidth="1"/>
    <col min="8718" max="8718" width="16.7109375" style="76" customWidth="1"/>
    <col min="8719" max="8960" width="9.140625" style="76"/>
    <col min="8961" max="8962" width="3.7109375" style="76" customWidth="1"/>
    <col min="8963" max="8963" width="24.7109375" style="76" customWidth="1"/>
    <col min="8964" max="8964" width="12.7109375" style="76" customWidth="1"/>
    <col min="8965" max="8965" width="2.7109375" style="76" customWidth="1"/>
    <col min="8966" max="8966" width="16.7109375" style="76" customWidth="1"/>
    <col min="8967" max="8967" width="14.7109375" style="76" customWidth="1"/>
    <col min="8968" max="8968" width="12.7109375" style="76" customWidth="1"/>
    <col min="8969" max="8969" width="2.7109375" style="76" customWidth="1"/>
    <col min="8970" max="8970" width="15.7109375" style="76" customWidth="1"/>
    <col min="8971" max="8971" width="1.7109375" style="76" customWidth="1"/>
    <col min="8972" max="8972" width="16.7109375" style="76" customWidth="1"/>
    <col min="8973" max="8973" width="1.7109375" style="76" customWidth="1"/>
    <col min="8974" max="8974" width="16.7109375" style="76" customWidth="1"/>
    <col min="8975" max="9216" width="9.140625" style="76"/>
    <col min="9217" max="9218" width="3.7109375" style="76" customWidth="1"/>
    <col min="9219" max="9219" width="24.7109375" style="76" customWidth="1"/>
    <col min="9220" max="9220" width="12.7109375" style="76" customWidth="1"/>
    <col min="9221" max="9221" width="2.7109375" style="76" customWidth="1"/>
    <col min="9222" max="9222" width="16.7109375" style="76" customWidth="1"/>
    <col min="9223" max="9223" width="14.7109375" style="76" customWidth="1"/>
    <col min="9224" max="9224" width="12.7109375" style="76" customWidth="1"/>
    <col min="9225" max="9225" width="2.7109375" style="76" customWidth="1"/>
    <col min="9226" max="9226" width="15.7109375" style="76" customWidth="1"/>
    <col min="9227" max="9227" width="1.7109375" style="76" customWidth="1"/>
    <col min="9228" max="9228" width="16.7109375" style="76" customWidth="1"/>
    <col min="9229" max="9229" width="1.7109375" style="76" customWidth="1"/>
    <col min="9230" max="9230" width="16.7109375" style="76" customWidth="1"/>
    <col min="9231" max="9472" width="9.140625" style="76"/>
    <col min="9473" max="9474" width="3.7109375" style="76" customWidth="1"/>
    <col min="9475" max="9475" width="24.7109375" style="76" customWidth="1"/>
    <col min="9476" max="9476" width="12.7109375" style="76" customWidth="1"/>
    <col min="9477" max="9477" width="2.7109375" style="76" customWidth="1"/>
    <col min="9478" max="9478" width="16.7109375" style="76" customWidth="1"/>
    <col min="9479" max="9479" width="14.7109375" style="76" customWidth="1"/>
    <col min="9480" max="9480" width="12.7109375" style="76" customWidth="1"/>
    <col min="9481" max="9481" width="2.7109375" style="76" customWidth="1"/>
    <col min="9482" max="9482" width="15.7109375" style="76" customWidth="1"/>
    <col min="9483" max="9483" width="1.7109375" style="76" customWidth="1"/>
    <col min="9484" max="9484" width="16.7109375" style="76" customWidth="1"/>
    <col min="9485" max="9485" width="1.7109375" style="76" customWidth="1"/>
    <col min="9486" max="9486" width="16.7109375" style="76" customWidth="1"/>
    <col min="9487" max="9728" width="9.140625" style="76"/>
    <col min="9729" max="9730" width="3.7109375" style="76" customWidth="1"/>
    <col min="9731" max="9731" width="24.7109375" style="76" customWidth="1"/>
    <col min="9732" max="9732" width="12.7109375" style="76" customWidth="1"/>
    <col min="9733" max="9733" width="2.7109375" style="76" customWidth="1"/>
    <col min="9734" max="9734" width="16.7109375" style="76" customWidth="1"/>
    <col min="9735" max="9735" width="14.7109375" style="76" customWidth="1"/>
    <col min="9736" max="9736" width="12.7109375" style="76" customWidth="1"/>
    <col min="9737" max="9737" width="2.7109375" style="76" customWidth="1"/>
    <col min="9738" max="9738" width="15.7109375" style="76" customWidth="1"/>
    <col min="9739" max="9739" width="1.7109375" style="76" customWidth="1"/>
    <col min="9740" max="9740" width="16.7109375" style="76" customWidth="1"/>
    <col min="9741" max="9741" width="1.7109375" style="76" customWidth="1"/>
    <col min="9742" max="9742" width="16.7109375" style="76" customWidth="1"/>
    <col min="9743" max="9984" width="9.140625" style="76"/>
    <col min="9985" max="9986" width="3.7109375" style="76" customWidth="1"/>
    <col min="9987" max="9987" width="24.7109375" style="76" customWidth="1"/>
    <col min="9988" max="9988" width="12.7109375" style="76" customWidth="1"/>
    <col min="9989" max="9989" width="2.7109375" style="76" customWidth="1"/>
    <col min="9990" max="9990" width="16.7109375" style="76" customWidth="1"/>
    <col min="9991" max="9991" width="14.7109375" style="76" customWidth="1"/>
    <col min="9992" max="9992" width="12.7109375" style="76" customWidth="1"/>
    <col min="9993" max="9993" width="2.7109375" style="76" customWidth="1"/>
    <col min="9994" max="9994" width="15.7109375" style="76" customWidth="1"/>
    <col min="9995" max="9995" width="1.7109375" style="76" customWidth="1"/>
    <col min="9996" max="9996" width="16.7109375" style="76" customWidth="1"/>
    <col min="9997" max="9997" width="1.7109375" style="76" customWidth="1"/>
    <col min="9998" max="9998" width="16.7109375" style="76" customWidth="1"/>
    <col min="9999" max="10240" width="9.140625" style="76"/>
    <col min="10241" max="10242" width="3.7109375" style="76" customWidth="1"/>
    <col min="10243" max="10243" width="24.7109375" style="76" customWidth="1"/>
    <col min="10244" max="10244" width="12.7109375" style="76" customWidth="1"/>
    <col min="10245" max="10245" width="2.7109375" style="76" customWidth="1"/>
    <col min="10246" max="10246" width="16.7109375" style="76" customWidth="1"/>
    <col min="10247" max="10247" width="14.7109375" style="76" customWidth="1"/>
    <col min="10248" max="10248" width="12.7109375" style="76" customWidth="1"/>
    <col min="10249" max="10249" width="2.7109375" style="76" customWidth="1"/>
    <col min="10250" max="10250" width="15.7109375" style="76" customWidth="1"/>
    <col min="10251" max="10251" width="1.7109375" style="76" customWidth="1"/>
    <col min="10252" max="10252" width="16.7109375" style="76" customWidth="1"/>
    <col min="10253" max="10253" width="1.7109375" style="76" customWidth="1"/>
    <col min="10254" max="10254" width="16.7109375" style="76" customWidth="1"/>
    <col min="10255" max="10496" width="9.140625" style="76"/>
    <col min="10497" max="10498" width="3.7109375" style="76" customWidth="1"/>
    <col min="10499" max="10499" width="24.7109375" style="76" customWidth="1"/>
    <col min="10500" max="10500" width="12.7109375" style="76" customWidth="1"/>
    <col min="10501" max="10501" width="2.7109375" style="76" customWidth="1"/>
    <col min="10502" max="10502" width="16.7109375" style="76" customWidth="1"/>
    <col min="10503" max="10503" width="14.7109375" style="76" customWidth="1"/>
    <col min="10504" max="10504" width="12.7109375" style="76" customWidth="1"/>
    <col min="10505" max="10505" width="2.7109375" style="76" customWidth="1"/>
    <col min="10506" max="10506" width="15.7109375" style="76" customWidth="1"/>
    <col min="10507" max="10507" width="1.7109375" style="76" customWidth="1"/>
    <col min="10508" max="10508" width="16.7109375" style="76" customWidth="1"/>
    <col min="10509" max="10509" width="1.7109375" style="76" customWidth="1"/>
    <col min="10510" max="10510" width="16.7109375" style="76" customWidth="1"/>
    <col min="10511" max="10752" width="9.140625" style="76"/>
    <col min="10753" max="10754" width="3.7109375" style="76" customWidth="1"/>
    <col min="10755" max="10755" width="24.7109375" style="76" customWidth="1"/>
    <col min="10756" max="10756" width="12.7109375" style="76" customWidth="1"/>
    <col min="10757" max="10757" width="2.7109375" style="76" customWidth="1"/>
    <col min="10758" max="10758" width="16.7109375" style="76" customWidth="1"/>
    <col min="10759" max="10759" width="14.7109375" style="76" customWidth="1"/>
    <col min="10760" max="10760" width="12.7109375" style="76" customWidth="1"/>
    <col min="10761" max="10761" width="2.7109375" style="76" customWidth="1"/>
    <col min="10762" max="10762" width="15.7109375" style="76" customWidth="1"/>
    <col min="10763" max="10763" width="1.7109375" style="76" customWidth="1"/>
    <col min="10764" max="10764" width="16.7109375" style="76" customWidth="1"/>
    <col min="10765" max="10765" width="1.7109375" style="76" customWidth="1"/>
    <col min="10766" max="10766" width="16.7109375" style="76" customWidth="1"/>
    <col min="10767" max="11008" width="9.140625" style="76"/>
    <col min="11009" max="11010" width="3.7109375" style="76" customWidth="1"/>
    <col min="11011" max="11011" width="24.7109375" style="76" customWidth="1"/>
    <col min="11012" max="11012" width="12.7109375" style="76" customWidth="1"/>
    <col min="11013" max="11013" width="2.7109375" style="76" customWidth="1"/>
    <col min="11014" max="11014" width="16.7109375" style="76" customWidth="1"/>
    <col min="11015" max="11015" width="14.7109375" style="76" customWidth="1"/>
    <col min="11016" max="11016" width="12.7109375" style="76" customWidth="1"/>
    <col min="11017" max="11017" width="2.7109375" style="76" customWidth="1"/>
    <col min="11018" max="11018" width="15.7109375" style="76" customWidth="1"/>
    <col min="11019" max="11019" width="1.7109375" style="76" customWidth="1"/>
    <col min="11020" max="11020" width="16.7109375" style="76" customWidth="1"/>
    <col min="11021" max="11021" width="1.7109375" style="76" customWidth="1"/>
    <col min="11022" max="11022" width="16.7109375" style="76" customWidth="1"/>
    <col min="11023" max="11264" width="9.140625" style="76"/>
    <col min="11265" max="11266" width="3.7109375" style="76" customWidth="1"/>
    <col min="11267" max="11267" width="24.7109375" style="76" customWidth="1"/>
    <col min="11268" max="11268" width="12.7109375" style="76" customWidth="1"/>
    <col min="11269" max="11269" width="2.7109375" style="76" customWidth="1"/>
    <col min="11270" max="11270" width="16.7109375" style="76" customWidth="1"/>
    <col min="11271" max="11271" width="14.7109375" style="76" customWidth="1"/>
    <col min="11272" max="11272" width="12.7109375" style="76" customWidth="1"/>
    <col min="11273" max="11273" width="2.7109375" style="76" customWidth="1"/>
    <col min="11274" max="11274" width="15.7109375" style="76" customWidth="1"/>
    <col min="11275" max="11275" width="1.7109375" style="76" customWidth="1"/>
    <col min="11276" max="11276" width="16.7109375" style="76" customWidth="1"/>
    <col min="11277" max="11277" width="1.7109375" style="76" customWidth="1"/>
    <col min="11278" max="11278" width="16.7109375" style="76" customWidth="1"/>
    <col min="11279" max="11520" width="9.140625" style="76"/>
    <col min="11521" max="11522" width="3.7109375" style="76" customWidth="1"/>
    <col min="11523" max="11523" width="24.7109375" style="76" customWidth="1"/>
    <col min="11524" max="11524" width="12.7109375" style="76" customWidth="1"/>
    <col min="11525" max="11525" width="2.7109375" style="76" customWidth="1"/>
    <col min="11526" max="11526" width="16.7109375" style="76" customWidth="1"/>
    <col min="11527" max="11527" width="14.7109375" style="76" customWidth="1"/>
    <col min="11528" max="11528" width="12.7109375" style="76" customWidth="1"/>
    <col min="11529" max="11529" width="2.7109375" style="76" customWidth="1"/>
    <col min="11530" max="11530" width="15.7109375" style="76" customWidth="1"/>
    <col min="11531" max="11531" width="1.7109375" style="76" customWidth="1"/>
    <col min="11532" max="11532" width="16.7109375" style="76" customWidth="1"/>
    <col min="11533" max="11533" width="1.7109375" style="76" customWidth="1"/>
    <col min="11534" max="11534" width="16.7109375" style="76" customWidth="1"/>
    <col min="11535" max="11776" width="9.140625" style="76"/>
    <col min="11777" max="11778" width="3.7109375" style="76" customWidth="1"/>
    <col min="11779" max="11779" width="24.7109375" style="76" customWidth="1"/>
    <col min="11780" max="11780" width="12.7109375" style="76" customWidth="1"/>
    <col min="11781" max="11781" width="2.7109375" style="76" customWidth="1"/>
    <col min="11782" max="11782" width="16.7109375" style="76" customWidth="1"/>
    <col min="11783" max="11783" width="14.7109375" style="76" customWidth="1"/>
    <col min="11784" max="11784" width="12.7109375" style="76" customWidth="1"/>
    <col min="11785" max="11785" width="2.7109375" style="76" customWidth="1"/>
    <col min="11786" max="11786" width="15.7109375" style="76" customWidth="1"/>
    <col min="11787" max="11787" width="1.7109375" style="76" customWidth="1"/>
    <col min="11788" max="11788" width="16.7109375" style="76" customWidth="1"/>
    <col min="11789" max="11789" width="1.7109375" style="76" customWidth="1"/>
    <col min="11790" max="11790" width="16.7109375" style="76" customWidth="1"/>
    <col min="11791" max="12032" width="9.140625" style="76"/>
    <col min="12033" max="12034" width="3.7109375" style="76" customWidth="1"/>
    <col min="12035" max="12035" width="24.7109375" style="76" customWidth="1"/>
    <col min="12036" max="12036" width="12.7109375" style="76" customWidth="1"/>
    <col min="12037" max="12037" width="2.7109375" style="76" customWidth="1"/>
    <col min="12038" max="12038" width="16.7109375" style="76" customWidth="1"/>
    <col min="12039" max="12039" width="14.7109375" style="76" customWidth="1"/>
    <col min="12040" max="12040" width="12.7109375" style="76" customWidth="1"/>
    <col min="12041" max="12041" width="2.7109375" style="76" customWidth="1"/>
    <col min="12042" max="12042" width="15.7109375" style="76" customWidth="1"/>
    <col min="12043" max="12043" width="1.7109375" style="76" customWidth="1"/>
    <col min="12044" max="12044" width="16.7109375" style="76" customWidth="1"/>
    <col min="12045" max="12045" width="1.7109375" style="76" customWidth="1"/>
    <col min="12046" max="12046" width="16.7109375" style="76" customWidth="1"/>
    <col min="12047" max="12288" width="9.140625" style="76"/>
    <col min="12289" max="12290" width="3.7109375" style="76" customWidth="1"/>
    <col min="12291" max="12291" width="24.7109375" style="76" customWidth="1"/>
    <col min="12292" max="12292" width="12.7109375" style="76" customWidth="1"/>
    <col min="12293" max="12293" width="2.7109375" style="76" customWidth="1"/>
    <col min="12294" max="12294" width="16.7109375" style="76" customWidth="1"/>
    <col min="12295" max="12295" width="14.7109375" style="76" customWidth="1"/>
    <col min="12296" max="12296" width="12.7109375" style="76" customWidth="1"/>
    <col min="12297" max="12297" width="2.7109375" style="76" customWidth="1"/>
    <col min="12298" max="12298" width="15.7109375" style="76" customWidth="1"/>
    <col min="12299" max="12299" width="1.7109375" style="76" customWidth="1"/>
    <col min="12300" max="12300" width="16.7109375" style="76" customWidth="1"/>
    <col min="12301" max="12301" width="1.7109375" style="76" customWidth="1"/>
    <col min="12302" max="12302" width="16.7109375" style="76" customWidth="1"/>
    <col min="12303" max="12544" width="9.140625" style="76"/>
    <col min="12545" max="12546" width="3.7109375" style="76" customWidth="1"/>
    <col min="12547" max="12547" width="24.7109375" style="76" customWidth="1"/>
    <col min="12548" max="12548" width="12.7109375" style="76" customWidth="1"/>
    <col min="12549" max="12549" width="2.7109375" style="76" customWidth="1"/>
    <col min="12550" max="12550" width="16.7109375" style="76" customWidth="1"/>
    <col min="12551" max="12551" width="14.7109375" style="76" customWidth="1"/>
    <col min="12552" max="12552" width="12.7109375" style="76" customWidth="1"/>
    <col min="12553" max="12553" width="2.7109375" style="76" customWidth="1"/>
    <col min="12554" max="12554" width="15.7109375" style="76" customWidth="1"/>
    <col min="12555" max="12555" width="1.7109375" style="76" customWidth="1"/>
    <col min="12556" max="12556" width="16.7109375" style="76" customWidth="1"/>
    <col min="12557" max="12557" width="1.7109375" style="76" customWidth="1"/>
    <col min="12558" max="12558" width="16.7109375" style="76" customWidth="1"/>
    <col min="12559" max="12800" width="9.140625" style="76"/>
    <col min="12801" max="12802" width="3.7109375" style="76" customWidth="1"/>
    <col min="12803" max="12803" width="24.7109375" style="76" customWidth="1"/>
    <col min="12804" max="12804" width="12.7109375" style="76" customWidth="1"/>
    <col min="12805" max="12805" width="2.7109375" style="76" customWidth="1"/>
    <col min="12806" max="12806" width="16.7109375" style="76" customWidth="1"/>
    <col min="12807" max="12807" width="14.7109375" style="76" customWidth="1"/>
    <col min="12808" max="12808" width="12.7109375" style="76" customWidth="1"/>
    <col min="12809" max="12809" width="2.7109375" style="76" customWidth="1"/>
    <col min="12810" max="12810" width="15.7109375" style="76" customWidth="1"/>
    <col min="12811" max="12811" width="1.7109375" style="76" customWidth="1"/>
    <col min="12812" max="12812" width="16.7109375" style="76" customWidth="1"/>
    <col min="12813" max="12813" width="1.7109375" style="76" customWidth="1"/>
    <col min="12814" max="12814" width="16.7109375" style="76" customWidth="1"/>
    <col min="12815" max="13056" width="9.140625" style="76"/>
    <col min="13057" max="13058" width="3.7109375" style="76" customWidth="1"/>
    <col min="13059" max="13059" width="24.7109375" style="76" customWidth="1"/>
    <col min="13060" max="13060" width="12.7109375" style="76" customWidth="1"/>
    <col min="13061" max="13061" width="2.7109375" style="76" customWidth="1"/>
    <col min="13062" max="13062" width="16.7109375" style="76" customWidth="1"/>
    <col min="13063" max="13063" width="14.7109375" style="76" customWidth="1"/>
    <col min="13064" max="13064" width="12.7109375" style="76" customWidth="1"/>
    <col min="13065" max="13065" width="2.7109375" style="76" customWidth="1"/>
    <col min="13066" max="13066" width="15.7109375" style="76" customWidth="1"/>
    <col min="13067" max="13067" width="1.7109375" style="76" customWidth="1"/>
    <col min="13068" max="13068" width="16.7109375" style="76" customWidth="1"/>
    <col min="13069" max="13069" width="1.7109375" style="76" customWidth="1"/>
    <col min="13070" max="13070" width="16.7109375" style="76" customWidth="1"/>
    <col min="13071" max="13312" width="9.140625" style="76"/>
    <col min="13313" max="13314" width="3.7109375" style="76" customWidth="1"/>
    <col min="13315" max="13315" width="24.7109375" style="76" customWidth="1"/>
    <col min="13316" max="13316" width="12.7109375" style="76" customWidth="1"/>
    <col min="13317" max="13317" width="2.7109375" style="76" customWidth="1"/>
    <col min="13318" max="13318" width="16.7109375" style="76" customWidth="1"/>
    <col min="13319" max="13319" width="14.7109375" style="76" customWidth="1"/>
    <col min="13320" max="13320" width="12.7109375" style="76" customWidth="1"/>
    <col min="13321" max="13321" width="2.7109375" style="76" customWidth="1"/>
    <col min="13322" max="13322" width="15.7109375" style="76" customWidth="1"/>
    <col min="13323" max="13323" width="1.7109375" style="76" customWidth="1"/>
    <col min="13324" max="13324" width="16.7109375" style="76" customWidth="1"/>
    <col min="13325" max="13325" width="1.7109375" style="76" customWidth="1"/>
    <col min="13326" max="13326" width="16.7109375" style="76" customWidth="1"/>
    <col min="13327" max="13568" width="9.140625" style="76"/>
    <col min="13569" max="13570" width="3.7109375" style="76" customWidth="1"/>
    <col min="13571" max="13571" width="24.7109375" style="76" customWidth="1"/>
    <col min="13572" max="13572" width="12.7109375" style="76" customWidth="1"/>
    <col min="13573" max="13573" width="2.7109375" style="76" customWidth="1"/>
    <col min="13574" max="13574" width="16.7109375" style="76" customWidth="1"/>
    <col min="13575" max="13575" width="14.7109375" style="76" customWidth="1"/>
    <col min="13576" max="13576" width="12.7109375" style="76" customWidth="1"/>
    <col min="13577" max="13577" width="2.7109375" style="76" customWidth="1"/>
    <col min="13578" max="13578" width="15.7109375" style="76" customWidth="1"/>
    <col min="13579" max="13579" width="1.7109375" style="76" customWidth="1"/>
    <col min="13580" max="13580" width="16.7109375" style="76" customWidth="1"/>
    <col min="13581" max="13581" width="1.7109375" style="76" customWidth="1"/>
    <col min="13582" max="13582" width="16.7109375" style="76" customWidth="1"/>
    <col min="13583" max="13824" width="9.140625" style="76"/>
    <col min="13825" max="13826" width="3.7109375" style="76" customWidth="1"/>
    <col min="13827" max="13827" width="24.7109375" style="76" customWidth="1"/>
    <col min="13828" max="13828" width="12.7109375" style="76" customWidth="1"/>
    <col min="13829" max="13829" width="2.7109375" style="76" customWidth="1"/>
    <col min="13830" max="13830" width="16.7109375" style="76" customWidth="1"/>
    <col min="13831" max="13831" width="14.7109375" style="76" customWidth="1"/>
    <col min="13832" max="13832" width="12.7109375" style="76" customWidth="1"/>
    <col min="13833" max="13833" width="2.7109375" style="76" customWidth="1"/>
    <col min="13834" max="13834" width="15.7109375" style="76" customWidth="1"/>
    <col min="13835" max="13835" width="1.7109375" style="76" customWidth="1"/>
    <col min="13836" max="13836" width="16.7109375" style="76" customWidth="1"/>
    <col min="13837" max="13837" width="1.7109375" style="76" customWidth="1"/>
    <col min="13838" max="13838" width="16.7109375" style="76" customWidth="1"/>
    <col min="13839" max="14080" width="9.140625" style="76"/>
    <col min="14081" max="14082" width="3.7109375" style="76" customWidth="1"/>
    <col min="14083" max="14083" width="24.7109375" style="76" customWidth="1"/>
    <col min="14084" max="14084" width="12.7109375" style="76" customWidth="1"/>
    <col min="14085" max="14085" width="2.7109375" style="76" customWidth="1"/>
    <col min="14086" max="14086" width="16.7109375" style="76" customWidth="1"/>
    <col min="14087" max="14087" width="14.7109375" style="76" customWidth="1"/>
    <col min="14088" max="14088" width="12.7109375" style="76" customWidth="1"/>
    <col min="14089" max="14089" width="2.7109375" style="76" customWidth="1"/>
    <col min="14090" max="14090" width="15.7109375" style="76" customWidth="1"/>
    <col min="14091" max="14091" width="1.7109375" style="76" customWidth="1"/>
    <col min="14092" max="14092" width="16.7109375" style="76" customWidth="1"/>
    <col min="14093" max="14093" width="1.7109375" style="76" customWidth="1"/>
    <col min="14094" max="14094" width="16.7109375" style="76" customWidth="1"/>
    <col min="14095" max="14336" width="9.140625" style="76"/>
    <col min="14337" max="14338" width="3.7109375" style="76" customWidth="1"/>
    <col min="14339" max="14339" width="24.7109375" style="76" customWidth="1"/>
    <col min="14340" max="14340" width="12.7109375" style="76" customWidth="1"/>
    <col min="14341" max="14341" width="2.7109375" style="76" customWidth="1"/>
    <col min="14342" max="14342" width="16.7109375" style="76" customWidth="1"/>
    <col min="14343" max="14343" width="14.7109375" style="76" customWidth="1"/>
    <col min="14344" max="14344" width="12.7109375" style="76" customWidth="1"/>
    <col min="14345" max="14345" width="2.7109375" style="76" customWidth="1"/>
    <col min="14346" max="14346" width="15.7109375" style="76" customWidth="1"/>
    <col min="14347" max="14347" width="1.7109375" style="76" customWidth="1"/>
    <col min="14348" max="14348" width="16.7109375" style="76" customWidth="1"/>
    <col min="14349" max="14349" width="1.7109375" style="76" customWidth="1"/>
    <col min="14350" max="14350" width="16.7109375" style="76" customWidth="1"/>
    <col min="14351" max="14592" width="9.140625" style="76"/>
    <col min="14593" max="14594" width="3.7109375" style="76" customWidth="1"/>
    <col min="14595" max="14595" width="24.7109375" style="76" customWidth="1"/>
    <col min="14596" max="14596" width="12.7109375" style="76" customWidth="1"/>
    <col min="14597" max="14597" width="2.7109375" style="76" customWidth="1"/>
    <col min="14598" max="14598" width="16.7109375" style="76" customWidth="1"/>
    <col min="14599" max="14599" width="14.7109375" style="76" customWidth="1"/>
    <col min="14600" max="14600" width="12.7109375" style="76" customWidth="1"/>
    <col min="14601" max="14601" width="2.7109375" style="76" customWidth="1"/>
    <col min="14602" max="14602" width="15.7109375" style="76" customWidth="1"/>
    <col min="14603" max="14603" width="1.7109375" style="76" customWidth="1"/>
    <col min="14604" max="14604" width="16.7109375" style="76" customWidth="1"/>
    <col min="14605" max="14605" width="1.7109375" style="76" customWidth="1"/>
    <col min="14606" max="14606" width="16.7109375" style="76" customWidth="1"/>
    <col min="14607" max="14848" width="9.140625" style="76"/>
    <col min="14849" max="14850" width="3.7109375" style="76" customWidth="1"/>
    <col min="14851" max="14851" width="24.7109375" style="76" customWidth="1"/>
    <col min="14852" max="14852" width="12.7109375" style="76" customWidth="1"/>
    <col min="14853" max="14853" width="2.7109375" style="76" customWidth="1"/>
    <col min="14854" max="14854" width="16.7109375" style="76" customWidth="1"/>
    <col min="14855" max="14855" width="14.7109375" style="76" customWidth="1"/>
    <col min="14856" max="14856" width="12.7109375" style="76" customWidth="1"/>
    <col min="14857" max="14857" width="2.7109375" style="76" customWidth="1"/>
    <col min="14858" max="14858" width="15.7109375" style="76" customWidth="1"/>
    <col min="14859" max="14859" width="1.7109375" style="76" customWidth="1"/>
    <col min="14860" max="14860" width="16.7109375" style="76" customWidth="1"/>
    <col min="14861" max="14861" width="1.7109375" style="76" customWidth="1"/>
    <col min="14862" max="14862" width="16.7109375" style="76" customWidth="1"/>
    <col min="14863" max="15104" width="9.140625" style="76"/>
    <col min="15105" max="15106" width="3.7109375" style="76" customWidth="1"/>
    <col min="15107" max="15107" width="24.7109375" style="76" customWidth="1"/>
    <col min="15108" max="15108" width="12.7109375" style="76" customWidth="1"/>
    <col min="15109" max="15109" width="2.7109375" style="76" customWidth="1"/>
    <col min="15110" max="15110" width="16.7109375" style="76" customWidth="1"/>
    <col min="15111" max="15111" width="14.7109375" style="76" customWidth="1"/>
    <col min="15112" max="15112" width="12.7109375" style="76" customWidth="1"/>
    <col min="15113" max="15113" width="2.7109375" style="76" customWidth="1"/>
    <col min="15114" max="15114" width="15.7109375" style="76" customWidth="1"/>
    <col min="15115" max="15115" width="1.7109375" style="76" customWidth="1"/>
    <col min="15116" max="15116" width="16.7109375" style="76" customWidth="1"/>
    <col min="15117" max="15117" width="1.7109375" style="76" customWidth="1"/>
    <col min="15118" max="15118" width="16.7109375" style="76" customWidth="1"/>
    <col min="15119" max="15360" width="9.140625" style="76"/>
    <col min="15361" max="15362" width="3.7109375" style="76" customWidth="1"/>
    <col min="15363" max="15363" width="24.7109375" style="76" customWidth="1"/>
    <col min="15364" max="15364" width="12.7109375" style="76" customWidth="1"/>
    <col min="15365" max="15365" width="2.7109375" style="76" customWidth="1"/>
    <col min="15366" max="15366" width="16.7109375" style="76" customWidth="1"/>
    <col min="15367" max="15367" width="14.7109375" style="76" customWidth="1"/>
    <col min="15368" max="15368" width="12.7109375" style="76" customWidth="1"/>
    <col min="15369" max="15369" width="2.7109375" style="76" customWidth="1"/>
    <col min="15370" max="15370" width="15.7109375" style="76" customWidth="1"/>
    <col min="15371" max="15371" width="1.7109375" style="76" customWidth="1"/>
    <col min="15372" max="15372" width="16.7109375" style="76" customWidth="1"/>
    <col min="15373" max="15373" width="1.7109375" style="76" customWidth="1"/>
    <col min="15374" max="15374" width="16.7109375" style="76" customWidth="1"/>
    <col min="15375" max="15616" width="9.140625" style="76"/>
    <col min="15617" max="15618" width="3.7109375" style="76" customWidth="1"/>
    <col min="15619" max="15619" width="24.7109375" style="76" customWidth="1"/>
    <col min="15620" max="15620" width="12.7109375" style="76" customWidth="1"/>
    <col min="15621" max="15621" width="2.7109375" style="76" customWidth="1"/>
    <col min="15622" max="15622" width="16.7109375" style="76" customWidth="1"/>
    <col min="15623" max="15623" width="14.7109375" style="76" customWidth="1"/>
    <col min="15624" max="15624" width="12.7109375" style="76" customWidth="1"/>
    <col min="15625" max="15625" width="2.7109375" style="76" customWidth="1"/>
    <col min="15626" max="15626" width="15.7109375" style="76" customWidth="1"/>
    <col min="15627" max="15627" width="1.7109375" style="76" customWidth="1"/>
    <col min="15628" max="15628" width="16.7109375" style="76" customWidth="1"/>
    <col min="15629" max="15629" width="1.7109375" style="76" customWidth="1"/>
    <col min="15630" max="15630" width="16.7109375" style="76" customWidth="1"/>
    <col min="15631" max="15872" width="9.140625" style="76"/>
    <col min="15873" max="15874" width="3.7109375" style="76" customWidth="1"/>
    <col min="15875" max="15875" width="24.7109375" style="76" customWidth="1"/>
    <col min="15876" max="15876" width="12.7109375" style="76" customWidth="1"/>
    <col min="15877" max="15877" width="2.7109375" style="76" customWidth="1"/>
    <col min="15878" max="15878" width="16.7109375" style="76" customWidth="1"/>
    <col min="15879" max="15879" width="14.7109375" style="76" customWidth="1"/>
    <col min="15880" max="15880" width="12.7109375" style="76" customWidth="1"/>
    <col min="15881" max="15881" width="2.7109375" style="76" customWidth="1"/>
    <col min="15882" max="15882" width="15.7109375" style="76" customWidth="1"/>
    <col min="15883" max="15883" width="1.7109375" style="76" customWidth="1"/>
    <col min="15884" max="15884" width="16.7109375" style="76" customWidth="1"/>
    <col min="15885" max="15885" width="1.7109375" style="76" customWidth="1"/>
    <col min="15886" max="15886" width="16.7109375" style="76" customWidth="1"/>
    <col min="15887" max="16128" width="9.140625" style="76"/>
    <col min="16129" max="16130" width="3.7109375" style="76" customWidth="1"/>
    <col min="16131" max="16131" width="24.7109375" style="76" customWidth="1"/>
    <col min="16132" max="16132" width="12.7109375" style="76" customWidth="1"/>
    <col min="16133" max="16133" width="2.7109375" style="76" customWidth="1"/>
    <col min="16134" max="16134" width="16.7109375" style="76" customWidth="1"/>
    <col min="16135" max="16135" width="14.7109375" style="76" customWidth="1"/>
    <col min="16136" max="16136" width="12.7109375" style="76" customWidth="1"/>
    <col min="16137" max="16137" width="2.7109375" style="76" customWidth="1"/>
    <col min="16138" max="16138" width="15.7109375" style="76" customWidth="1"/>
    <col min="16139" max="16139" width="1.7109375" style="76" customWidth="1"/>
    <col min="16140" max="16140" width="16.7109375" style="76" customWidth="1"/>
    <col min="16141" max="16141" width="1.7109375" style="76" customWidth="1"/>
    <col min="16142" max="16142" width="16.7109375" style="76" customWidth="1"/>
    <col min="16143" max="16384" width="9.140625" style="76"/>
  </cols>
  <sheetData>
    <row r="1" spans="1:22" x14ac:dyDescent="0.25">
      <c r="A1" s="485" t="s">
        <v>761</v>
      </c>
      <c r="B1" s="486"/>
      <c r="C1" s="487"/>
      <c r="D1" s="487"/>
      <c r="E1" s="487"/>
      <c r="F1" s="487"/>
      <c r="G1" s="487"/>
      <c r="H1" s="487"/>
      <c r="I1" s="487"/>
      <c r="J1" s="487"/>
      <c r="K1" s="487"/>
      <c r="L1" s="487"/>
      <c r="M1" s="487"/>
      <c r="N1" s="488"/>
      <c r="O1" s="169" t="s">
        <v>697</v>
      </c>
      <c r="P1" s="203" t="s">
        <v>114</v>
      </c>
      <c r="Q1" s="86" t="s">
        <v>762</v>
      </c>
      <c r="R1" s="1"/>
      <c r="S1" s="1"/>
      <c r="T1" s="1"/>
    </row>
    <row r="2" spans="1:22" x14ac:dyDescent="0.25">
      <c r="A2" s="489" t="str">
        <f>Summary!A1</f>
        <v>SEACOAST CHARTER ACADEMY, INC. -  BUDGET WORKBOOK</v>
      </c>
      <c r="B2" s="443"/>
      <c r="C2" s="490"/>
      <c r="D2" s="490"/>
      <c r="E2" s="490"/>
      <c r="F2" s="490"/>
      <c r="G2" s="490"/>
      <c r="H2" s="490"/>
      <c r="I2" s="490"/>
      <c r="J2" s="490"/>
      <c r="K2" s="490"/>
      <c r="L2" s="490"/>
      <c r="M2" s="490"/>
      <c r="N2" s="491"/>
      <c r="O2" s="169" t="s">
        <v>700</v>
      </c>
      <c r="P2" s="205" t="s">
        <v>117</v>
      </c>
      <c r="Q2" s="1"/>
      <c r="R2" s="1"/>
      <c r="S2" s="1"/>
      <c r="T2" s="1"/>
    </row>
    <row r="3" spans="1:22" x14ac:dyDescent="0.25">
      <c r="A3" s="489" t="str">
        <f>'Year 1 Revenues'!B3</f>
        <v>FISCAL YEAR 2023-24</v>
      </c>
      <c r="B3" s="443"/>
      <c r="C3" s="490"/>
      <c r="D3" s="490"/>
      <c r="E3" s="490"/>
      <c r="F3" s="490"/>
      <c r="G3" s="490"/>
      <c r="H3" s="490"/>
      <c r="I3" s="490"/>
      <c r="J3" s="490"/>
      <c r="K3" s="490"/>
      <c r="L3" s="490"/>
      <c r="M3" s="490"/>
      <c r="N3" s="491"/>
      <c r="O3" s="169" t="s">
        <v>700</v>
      </c>
      <c r="P3" s="206" t="s">
        <v>119</v>
      </c>
      <c r="Q3" s="1"/>
      <c r="R3" s="1"/>
      <c r="S3" s="1"/>
      <c r="T3" s="1"/>
    </row>
    <row r="4" spans="1:22" x14ac:dyDescent="0.25">
      <c r="A4" s="313"/>
      <c r="C4" s="92" t="s">
        <v>763</v>
      </c>
      <c r="L4" s="1"/>
      <c r="N4" s="314"/>
      <c r="O4" s="169" t="s">
        <v>700</v>
      </c>
      <c r="P4" s="59" t="s">
        <v>764</v>
      </c>
      <c r="Q4" s="59" t="s">
        <v>477</v>
      </c>
      <c r="R4" s="1"/>
      <c r="S4" s="1"/>
      <c r="T4" s="1"/>
    </row>
    <row r="5" spans="1:22" x14ac:dyDescent="0.25">
      <c r="A5" s="315" t="s">
        <v>765</v>
      </c>
      <c r="C5" s="483" t="s">
        <v>766</v>
      </c>
      <c r="D5" s="484"/>
      <c r="E5" s="484"/>
      <c r="F5" s="484"/>
      <c r="G5" s="484"/>
      <c r="H5" s="484"/>
      <c r="I5" s="484"/>
      <c r="J5" s="484"/>
      <c r="K5" s="484"/>
      <c r="N5" s="314"/>
      <c r="O5" s="169" t="s">
        <v>700</v>
      </c>
      <c r="Q5" s="393"/>
      <c r="R5" s="389"/>
      <c r="S5" s="389"/>
      <c r="T5" s="389"/>
      <c r="U5" s="137"/>
      <c r="V5" s="138"/>
    </row>
    <row r="6" spans="1:22" x14ac:dyDescent="0.25">
      <c r="A6" s="313"/>
      <c r="B6" s="316"/>
      <c r="C6" s="483" t="s">
        <v>767</v>
      </c>
      <c r="D6" s="484"/>
      <c r="E6" s="484"/>
      <c r="F6" s="484"/>
      <c r="G6" s="484"/>
      <c r="H6" s="484"/>
      <c r="I6" s="484"/>
      <c r="J6" s="484"/>
      <c r="K6" s="484"/>
      <c r="L6" s="317"/>
      <c r="M6" s="185"/>
      <c r="N6" s="318"/>
      <c r="O6" s="169" t="s">
        <v>700</v>
      </c>
      <c r="P6" s="482"/>
      <c r="Q6" s="393"/>
    </row>
    <row r="7" spans="1:22" ht="15.75" thickBot="1" x14ac:dyDescent="0.3">
      <c r="A7" s="315"/>
      <c r="B7" s="29" t="s">
        <v>768</v>
      </c>
      <c r="C7" s="3" t="s">
        <v>769</v>
      </c>
      <c r="D7" s="158">
        <f>'Year 1 Staffing'!$E$72</f>
        <v>26</v>
      </c>
      <c r="E7" s="3" t="s">
        <v>498</v>
      </c>
      <c r="F7" s="3" t="s">
        <v>770</v>
      </c>
      <c r="G7" s="159">
        <f>'Year 1 Staffing'!$H$73</f>
        <v>48471.15</v>
      </c>
      <c r="L7" s="104">
        <f>ROUND((D7*G7),0)</f>
        <v>1260250</v>
      </c>
      <c r="N7" s="314"/>
      <c r="O7" s="169" t="s">
        <v>700</v>
      </c>
      <c r="P7" s="482"/>
      <c r="Q7" s="393"/>
    </row>
    <row r="8" spans="1:22" ht="15.75" thickBot="1" x14ac:dyDescent="0.3">
      <c r="A8" s="315"/>
      <c r="B8" s="29" t="s">
        <v>771</v>
      </c>
      <c r="C8" s="460" t="s">
        <v>772</v>
      </c>
      <c r="D8" s="460"/>
      <c r="E8" s="460"/>
      <c r="F8" s="460"/>
      <c r="G8" s="460"/>
      <c r="H8" s="160">
        <f>'Year 1 Staffing'!$I$73</f>
        <v>0.1966</v>
      </c>
      <c r="I8" s="3"/>
      <c r="J8" s="2"/>
      <c r="L8" s="105">
        <f>ROUND((L7*H8)+(D7*7000*'Year 1 Staffing'!N9),0)</f>
        <v>248493</v>
      </c>
      <c r="N8" s="319"/>
      <c r="O8" s="169" t="s">
        <v>700</v>
      </c>
      <c r="P8" s="482"/>
      <c r="Q8" s="393"/>
    </row>
    <row r="9" spans="1:22" x14ac:dyDescent="0.25">
      <c r="A9" s="315"/>
      <c r="B9" s="29"/>
      <c r="C9" s="483" t="s">
        <v>773</v>
      </c>
      <c r="D9" s="484"/>
      <c r="E9" s="484"/>
      <c r="F9" s="484"/>
      <c r="G9" s="484"/>
      <c r="H9" s="484"/>
      <c r="I9" s="484"/>
      <c r="J9" s="484"/>
      <c r="K9" s="484"/>
      <c r="L9" s="317"/>
      <c r="M9" s="185"/>
      <c r="N9" s="318"/>
      <c r="O9" s="169" t="str">
        <f>O10</f>
        <v>-</v>
      </c>
      <c r="P9" s="482"/>
      <c r="Q9" s="393"/>
    </row>
    <row r="10" spans="1:22" ht="15.75" thickBot="1" x14ac:dyDescent="0.3">
      <c r="A10" s="315"/>
      <c r="B10" s="29" t="s">
        <v>774</v>
      </c>
      <c r="C10" s="3" t="s">
        <v>769</v>
      </c>
      <c r="D10" s="158">
        <f>'Year 1 Staffing'!$E$81</f>
        <v>3</v>
      </c>
      <c r="E10" s="3" t="s">
        <v>498</v>
      </c>
      <c r="F10" s="3" t="s">
        <v>775</v>
      </c>
      <c r="G10" s="159">
        <f>'Year 1 Staffing'!$H$82</f>
        <v>50666.67</v>
      </c>
      <c r="I10" s="3"/>
      <c r="L10" s="104">
        <f>ROUND((D10*G10),0)</f>
        <v>152000</v>
      </c>
      <c r="N10" s="319"/>
      <c r="O10" s="169" t="str">
        <f>IF(L10&gt;0,"-","x")</f>
        <v>-</v>
      </c>
      <c r="P10" s="482"/>
      <c r="Q10" s="393"/>
      <c r="R10" s="139"/>
      <c r="S10" s="139"/>
      <c r="T10" s="139"/>
      <c r="U10" s="139"/>
      <c r="V10" s="139"/>
    </row>
    <row r="11" spans="1:22" ht="15.75" thickBot="1" x14ac:dyDescent="0.3">
      <c r="A11" s="315"/>
      <c r="B11" s="29" t="s">
        <v>776</v>
      </c>
      <c r="C11" s="460" t="s">
        <v>772</v>
      </c>
      <c r="D11" s="460"/>
      <c r="E11" s="460"/>
      <c r="F11" s="460"/>
      <c r="G11" s="460"/>
      <c r="H11" s="160">
        <f>'Year 1 Staffing'!$I$82</f>
        <v>0.1966</v>
      </c>
      <c r="I11" s="3"/>
      <c r="L11" s="105">
        <f>ROUND((L10*H11)+(D10*7000*'Year 1 Staffing'!N75),0)</f>
        <v>29967</v>
      </c>
      <c r="N11" s="319"/>
      <c r="O11" s="169" t="str">
        <f>IF(L11&gt;0,"-","x")</f>
        <v>-</v>
      </c>
      <c r="Q11" s="393"/>
      <c r="R11" s="139"/>
      <c r="S11" s="139"/>
      <c r="T11" s="139"/>
      <c r="U11" s="139"/>
      <c r="V11" s="139"/>
    </row>
    <row r="12" spans="1:22" x14ac:dyDescent="0.25">
      <c r="A12" s="315"/>
      <c r="B12" s="29"/>
      <c r="C12" s="483" t="s">
        <v>777</v>
      </c>
      <c r="D12" s="484"/>
      <c r="E12" s="484"/>
      <c r="F12" s="484"/>
      <c r="G12" s="484"/>
      <c r="H12" s="484"/>
      <c r="I12" s="484"/>
      <c r="J12" s="484"/>
      <c r="K12" s="484"/>
      <c r="L12" s="317"/>
      <c r="M12" s="185"/>
      <c r="N12" s="318"/>
      <c r="O12" s="169" t="str">
        <f>O13</f>
        <v>x</v>
      </c>
      <c r="Q12" s="393"/>
    </row>
    <row r="13" spans="1:22" ht="15.75" thickBot="1" x14ac:dyDescent="0.3">
      <c r="A13" s="315"/>
      <c r="B13" s="29" t="s">
        <v>778</v>
      </c>
      <c r="C13" s="3" t="s">
        <v>769</v>
      </c>
      <c r="D13" s="158">
        <f>'Year 1 Staffing'!$E$91</f>
        <v>0</v>
      </c>
      <c r="E13" s="3" t="s">
        <v>498</v>
      </c>
      <c r="F13" s="3" t="s">
        <v>770</v>
      </c>
      <c r="G13" s="159">
        <f>'Year 1 Staffing'!$H$92</f>
        <v>0</v>
      </c>
      <c r="L13" s="104">
        <f>ROUND((D13*G13),0)</f>
        <v>0</v>
      </c>
      <c r="N13" s="319"/>
      <c r="O13" s="169" t="str">
        <f t="shared" ref="O13:O79" si="0">IF(L13&gt;0,"-","x")</f>
        <v>x</v>
      </c>
      <c r="Q13" s="393"/>
    </row>
    <row r="14" spans="1:22" ht="15.75" thickBot="1" x14ac:dyDescent="0.3">
      <c r="A14" s="315"/>
      <c r="B14" s="29" t="s">
        <v>779</v>
      </c>
      <c r="C14" s="460" t="s">
        <v>772</v>
      </c>
      <c r="D14" s="460"/>
      <c r="E14" s="460"/>
      <c r="F14" s="460"/>
      <c r="G14" s="460"/>
      <c r="H14" s="160">
        <f>'Year 1 Staffing'!$I$92</f>
        <v>0</v>
      </c>
      <c r="I14" s="3"/>
      <c r="L14" s="105">
        <f>ROUND((L13*H14)+(D13*7000*'Year 1 Staffing'!N84),0)</f>
        <v>0</v>
      </c>
      <c r="N14" s="314"/>
      <c r="O14" s="169" t="str">
        <f t="shared" si="0"/>
        <v>x</v>
      </c>
      <c r="Q14" s="393"/>
    </row>
    <row r="15" spans="1:22" x14ac:dyDescent="0.25">
      <c r="A15" s="315"/>
      <c r="B15" s="29"/>
      <c r="C15" s="156"/>
      <c r="D15" s="156"/>
      <c r="E15" s="156"/>
      <c r="F15" s="156"/>
      <c r="G15" s="156"/>
      <c r="H15" s="93"/>
      <c r="I15" s="3"/>
      <c r="L15" s="89" t="s">
        <v>780</v>
      </c>
      <c r="N15" s="320">
        <f>ROUND(SUM(L7:L14),0)</f>
        <v>1690710</v>
      </c>
      <c r="O15" s="169" t="s">
        <v>700</v>
      </c>
      <c r="Q15" s="393"/>
    </row>
    <row r="16" spans="1:22" x14ac:dyDescent="0.25">
      <c r="A16" s="315"/>
      <c r="B16" s="29"/>
      <c r="C16" s="483" t="s">
        <v>781</v>
      </c>
      <c r="D16" s="483"/>
      <c r="E16" s="483"/>
      <c r="F16" s="483"/>
      <c r="G16" s="483"/>
      <c r="H16" s="483"/>
      <c r="I16" s="483"/>
      <c r="J16" s="483"/>
      <c r="K16" s="483"/>
      <c r="N16" s="319"/>
      <c r="O16" s="169" t="str">
        <f>O23</f>
        <v>-</v>
      </c>
      <c r="Q16" s="393"/>
    </row>
    <row r="17" spans="1:22" ht="15.75" thickBot="1" x14ac:dyDescent="0.3">
      <c r="A17" s="315"/>
      <c r="B17" s="29" t="s">
        <v>782</v>
      </c>
      <c r="C17" s="185" t="s">
        <v>783</v>
      </c>
      <c r="D17" s="158">
        <f>'Year 1 Staffing'!$E$98</f>
        <v>1</v>
      </c>
      <c r="E17" s="3" t="s">
        <v>498</v>
      </c>
      <c r="F17" s="3" t="s">
        <v>784</v>
      </c>
      <c r="G17" s="159">
        <f>'Year 1 Staffing'!$H$99</f>
        <v>49000</v>
      </c>
      <c r="L17" s="104">
        <f>ROUND((D17*G17),0)</f>
        <v>49000</v>
      </c>
      <c r="N17" s="319"/>
      <c r="O17" s="169" t="str">
        <f t="shared" si="0"/>
        <v>-</v>
      </c>
      <c r="Q17" s="393"/>
    </row>
    <row r="18" spans="1:22" ht="15.75" thickBot="1" x14ac:dyDescent="0.3">
      <c r="A18" s="315"/>
      <c r="B18" s="29" t="s">
        <v>785</v>
      </c>
      <c r="C18" s="460" t="s">
        <v>772</v>
      </c>
      <c r="D18" s="460"/>
      <c r="E18" s="460"/>
      <c r="F18" s="460"/>
      <c r="G18" s="460"/>
      <c r="H18" s="160">
        <f>'Year 1 Staffing'!$I$99</f>
        <v>0.1966</v>
      </c>
      <c r="I18" s="3"/>
      <c r="L18" s="105">
        <f>ROUND((L17*H18)+(D17*7000*'Year 1 Staffing'!N94),0)</f>
        <v>9661</v>
      </c>
      <c r="N18" s="319"/>
      <c r="O18" s="169" t="str">
        <f t="shared" si="0"/>
        <v>-</v>
      </c>
      <c r="Q18" s="393"/>
      <c r="S18" s="387"/>
    </row>
    <row r="19" spans="1:22" ht="15.75" thickBot="1" x14ac:dyDescent="0.3">
      <c r="A19" s="315"/>
      <c r="B19" s="29" t="s">
        <v>786</v>
      </c>
      <c r="C19" s="185" t="s">
        <v>787</v>
      </c>
      <c r="D19" s="158">
        <f>'Year 1 Staffing'!$E$105</f>
        <v>1</v>
      </c>
      <c r="E19" s="3" t="s">
        <v>498</v>
      </c>
      <c r="F19" s="3" t="s">
        <v>784</v>
      </c>
      <c r="G19" s="159">
        <f>'Year 1 Staffing'!$H$106</f>
        <v>49000</v>
      </c>
      <c r="H19" s="434"/>
      <c r="L19" s="104">
        <f>ROUND((D19*G19),0)</f>
        <v>49000</v>
      </c>
      <c r="N19" s="319"/>
      <c r="O19" s="169" t="str">
        <f t="shared" si="0"/>
        <v>-</v>
      </c>
      <c r="Q19" s="393"/>
    </row>
    <row r="20" spans="1:22" ht="15.75" thickBot="1" x14ac:dyDescent="0.3">
      <c r="A20" s="315"/>
      <c r="B20" s="29" t="s">
        <v>788</v>
      </c>
      <c r="C20" s="460" t="s">
        <v>772</v>
      </c>
      <c r="D20" s="460"/>
      <c r="E20" s="460"/>
      <c r="F20" s="460"/>
      <c r="G20" s="460"/>
      <c r="H20" s="160">
        <f>'Year 1 Staffing'!$I$106</f>
        <v>0.1966</v>
      </c>
      <c r="I20" s="3"/>
      <c r="L20" s="105">
        <f>ROUND((L19*H20)+(D19*7000*'Year 1 Staffing'!N101),0)</f>
        <v>9661</v>
      </c>
      <c r="N20" s="319"/>
      <c r="O20" s="169" t="str">
        <f t="shared" si="0"/>
        <v>-</v>
      </c>
      <c r="Q20" s="393"/>
    </row>
    <row r="21" spans="1:22" ht="15.75" thickBot="1" x14ac:dyDescent="0.3">
      <c r="A21" s="315"/>
      <c r="B21" s="29" t="s">
        <v>789</v>
      </c>
      <c r="C21" s="185" t="s">
        <v>155</v>
      </c>
      <c r="D21" s="158">
        <f>'Year 1 Staffing'!$E$121</f>
        <v>6</v>
      </c>
      <c r="E21" s="3" t="s">
        <v>498</v>
      </c>
      <c r="F21" s="3" t="s">
        <v>784</v>
      </c>
      <c r="G21" s="159">
        <f>'Year 1 Staffing'!$H$122</f>
        <v>35545</v>
      </c>
      <c r="H21" s="434"/>
      <c r="I21" s="3"/>
      <c r="L21" s="104">
        <f>ROUND((D21*G21),0)</f>
        <v>213270</v>
      </c>
      <c r="N21" s="319"/>
      <c r="O21" s="169" t="str">
        <f t="shared" si="0"/>
        <v>-</v>
      </c>
      <c r="Q21" s="393"/>
    </row>
    <row r="22" spans="1:22" ht="15.75" thickBot="1" x14ac:dyDescent="0.3">
      <c r="A22" s="315"/>
      <c r="B22" s="29" t="s">
        <v>790</v>
      </c>
      <c r="C22" s="460" t="s">
        <v>772</v>
      </c>
      <c r="D22" s="460"/>
      <c r="E22" s="460"/>
      <c r="F22" s="460"/>
      <c r="G22" s="460"/>
      <c r="H22" s="160">
        <f>'Year 1 Staffing'!$I$122</f>
        <v>0.1966</v>
      </c>
      <c r="I22" s="3"/>
      <c r="L22" s="105">
        <f>ROUND((L21*H22)+(D21*7000*'Year 1 Staffing'!N108),0)</f>
        <v>42097</v>
      </c>
      <c r="N22" s="314"/>
      <c r="O22" s="169" t="str">
        <f t="shared" si="0"/>
        <v>-</v>
      </c>
      <c r="Q22" s="393"/>
    </row>
    <row r="23" spans="1:22" x14ac:dyDescent="0.25">
      <c r="A23" s="315"/>
      <c r="B23" s="29"/>
      <c r="C23" s="156"/>
      <c r="D23" s="156"/>
      <c r="E23" s="156"/>
      <c r="F23" s="156"/>
      <c r="G23" s="156"/>
      <c r="H23" s="93"/>
      <c r="I23" s="3"/>
      <c r="L23" s="89" t="s">
        <v>780</v>
      </c>
      <c r="N23" s="320">
        <f>ROUND(SUM(L17:L22),0)</f>
        <v>372689</v>
      </c>
      <c r="O23" s="169" t="str">
        <f>IF(N23&gt;0,"-","x")</f>
        <v>-</v>
      </c>
      <c r="Q23" s="393"/>
    </row>
    <row r="24" spans="1:22" x14ac:dyDescent="0.25">
      <c r="A24" s="315"/>
      <c r="B24" s="29"/>
      <c r="C24" s="483" t="s">
        <v>781</v>
      </c>
      <c r="D24" s="483"/>
      <c r="E24" s="483"/>
      <c r="F24" s="483"/>
      <c r="G24" s="483"/>
      <c r="H24" s="483"/>
      <c r="I24" s="483"/>
      <c r="J24" s="483"/>
      <c r="K24" s="483"/>
      <c r="N24" s="319"/>
      <c r="O24" s="169" t="str">
        <f>O31</f>
        <v>x</v>
      </c>
      <c r="Q24" s="393"/>
    </row>
    <row r="25" spans="1:22" x14ac:dyDescent="0.25">
      <c r="A25" s="315"/>
      <c r="B25" s="29"/>
      <c r="C25" s="483" t="s">
        <v>791</v>
      </c>
      <c r="D25" s="484"/>
      <c r="E25" s="484"/>
      <c r="F25" s="484"/>
      <c r="G25" s="484"/>
      <c r="H25" s="484"/>
      <c r="I25" s="484"/>
      <c r="J25" s="484"/>
      <c r="K25" s="484"/>
      <c r="N25" s="319"/>
      <c r="O25" s="169" t="str">
        <f>O26</f>
        <v>x</v>
      </c>
      <c r="Q25" s="393"/>
    </row>
    <row r="26" spans="1:22" ht="15.75" thickBot="1" x14ac:dyDescent="0.3">
      <c r="A26" s="315"/>
      <c r="B26" s="29" t="s">
        <v>792</v>
      </c>
      <c r="C26" s="3" t="s">
        <v>769</v>
      </c>
      <c r="D26" s="158">
        <f>'Year 1 Staffing'!$E$131</f>
        <v>0</v>
      </c>
      <c r="E26" s="3" t="s">
        <v>498</v>
      </c>
      <c r="F26" s="3" t="s">
        <v>770</v>
      </c>
      <c r="G26" s="159">
        <f>'Year 1 Staffing'!$H$132</f>
        <v>0</v>
      </c>
      <c r="L26" s="104">
        <f>ROUND((D26*G26),0)</f>
        <v>0</v>
      </c>
      <c r="N26" s="314"/>
      <c r="O26" s="169" t="str">
        <f t="shared" si="0"/>
        <v>x</v>
      </c>
      <c r="Q26" s="393"/>
    </row>
    <row r="27" spans="1:22" ht="15.75" thickBot="1" x14ac:dyDescent="0.3">
      <c r="A27" s="315"/>
      <c r="B27" s="29" t="s">
        <v>793</v>
      </c>
      <c r="C27" s="460" t="s">
        <v>772</v>
      </c>
      <c r="D27" s="460"/>
      <c r="E27" s="460"/>
      <c r="F27" s="460"/>
      <c r="G27" s="460"/>
      <c r="H27" s="160">
        <f>'Year 1 Staffing'!$I$132</f>
        <v>0</v>
      </c>
      <c r="I27" s="3"/>
      <c r="L27" s="105">
        <f>ROUND((L26*H27)+(D26*7000*'Year 1 Staffing'!N124),0)</f>
        <v>0</v>
      </c>
      <c r="N27" s="319"/>
      <c r="O27" s="169" t="str">
        <f t="shared" si="0"/>
        <v>x</v>
      </c>
      <c r="Q27" s="393"/>
    </row>
    <row r="28" spans="1:22" x14ac:dyDescent="0.25">
      <c r="A28" s="315"/>
      <c r="B28" s="29"/>
      <c r="C28" s="483" t="s">
        <v>794</v>
      </c>
      <c r="D28" s="484"/>
      <c r="E28" s="484"/>
      <c r="F28" s="484"/>
      <c r="G28" s="484"/>
      <c r="H28" s="484"/>
      <c r="I28" s="484"/>
      <c r="J28" s="484"/>
      <c r="K28" s="484"/>
      <c r="N28" s="319"/>
      <c r="O28" s="169" t="str">
        <f>O29</f>
        <v>x</v>
      </c>
      <c r="Q28" s="393"/>
      <c r="R28" s="139"/>
      <c r="S28" s="139"/>
      <c r="T28" s="139"/>
      <c r="U28" s="139"/>
      <c r="V28" s="139"/>
    </row>
    <row r="29" spans="1:22" ht="15.75" thickBot="1" x14ac:dyDescent="0.3">
      <c r="A29" s="315"/>
      <c r="B29" s="29" t="s">
        <v>795</v>
      </c>
      <c r="C29" s="3" t="s">
        <v>769</v>
      </c>
      <c r="D29" s="158">
        <f>'Year 1 Staffing'!$E$138</f>
        <v>0</v>
      </c>
      <c r="E29" s="3" t="s">
        <v>498</v>
      </c>
      <c r="F29" s="3" t="s">
        <v>770</v>
      </c>
      <c r="G29" s="159">
        <f>'Year 1 Staffing'!$H$139</f>
        <v>0</v>
      </c>
      <c r="L29" s="104">
        <f>ROUND((D29*G29),0)</f>
        <v>0</v>
      </c>
      <c r="N29" s="319"/>
      <c r="O29" s="169" t="str">
        <f t="shared" si="0"/>
        <v>x</v>
      </c>
      <c r="Q29" s="393"/>
      <c r="R29" s="139"/>
      <c r="S29" s="139"/>
      <c r="T29" s="139"/>
      <c r="U29" s="139"/>
      <c r="V29" s="139"/>
    </row>
    <row r="30" spans="1:22" ht="15.75" thickBot="1" x14ac:dyDescent="0.3">
      <c r="A30" s="315"/>
      <c r="B30" s="29" t="s">
        <v>796</v>
      </c>
      <c r="C30" s="460" t="s">
        <v>772</v>
      </c>
      <c r="D30" s="460"/>
      <c r="E30" s="460"/>
      <c r="F30" s="460"/>
      <c r="G30" s="460"/>
      <c r="H30" s="160">
        <f>'Year 1 Staffing'!$I$139</f>
        <v>0</v>
      </c>
      <c r="I30" s="3"/>
      <c r="L30" s="105">
        <f>ROUND((L29*H30)+(D29*7000*'Year 1 Staffing'!N134),0)</f>
        <v>0</v>
      </c>
      <c r="N30" s="319"/>
      <c r="O30" s="169" t="str">
        <f t="shared" si="0"/>
        <v>x</v>
      </c>
      <c r="Q30" s="393"/>
      <c r="R30" s="139"/>
      <c r="S30" s="139"/>
      <c r="T30" s="139"/>
      <c r="U30" s="139"/>
      <c r="V30" s="139"/>
    </row>
    <row r="31" spans="1:22" x14ac:dyDescent="0.25">
      <c r="A31" s="315"/>
      <c r="B31" s="29"/>
      <c r="C31" s="156"/>
      <c r="D31" s="156"/>
      <c r="E31" s="156"/>
      <c r="F31" s="156"/>
      <c r="G31" s="156"/>
      <c r="H31" s="93"/>
      <c r="I31" s="3"/>
      <c r="L31" s="89" t="s">
        <v>780</v>
      </c>
      <c r="N31" s="320">
        <f>ROUND(SUM(L26:L30),0)</f>
        <v>0</v>
      </c>
      <c r="O31" s="169" t="str">
        <f>IF(N31&gt;0,"-","x")</f>
        <v>x</v>
      </c>
      <c r="Q31" s="393"/>
    </row>
    <row r="32" spans="1:22" x14ac:dyDescent="0.25">
      <c r="A32" s="315"/>
      <c r="B32" s="29"/>
      <c r="C32" s="483" t="s">
        <v>797</v>
      </c>
      <c r="D32" s="483"/>
      <c r="E32" s="483"/>
      <c r="F32" s="483"/>
      <c r="G32" s="483"/>
      <c r="H32" s="483"/>
      <c r="I32" s="483"/>
      <c r="J32" s="483"/>
      <c r="K32" s="483"/>
      <c r="N32" s="319"/>
      <c r="O32" s="169" t="str">
        <f>O39</f>
        <v>x</v>
      </c>
      <c r="Q32" s="393"/>
    </row>
    <row r="33" spans="1:22" x14ac:dyDescent="0.25">
      <c r="A33" s="315"/>
      <c r="B33" s="29"/>
      <c r="C33" s="483" t="s">
        <v>791</v>
      </c>
      <c r="D33" s="484"/>
      <c r="E33" s="484"/>
      <c r="F33" s="484"/>
      <c r="G33" s="484"/>
      <c r="H33" s="484"/>
      <c r="I33" s="484"/>
      <c r="J33" s="484"/>
      <c r="K33" s="484"/>
      <c r="N33" s="319"/>
      <c r="O33" s="169" t="str">
        <f>O34</f>
        <v>x</v>
      </c>
      <c r="Q33" s="393"/>
    </row>
    <row r="34" spans="1:22" ht="15.75" thickBot="1" x14ac:dyDescent="0.3">
      <c r="A34" s="315"/>
      <c r="B34" s="29" t="s">
        <v>798</v>
      </c>
      <c r="C34" s="3" t="s">
        <v>769</v>
      </c>
      <c r="D34" s="158">
        <f>'Year 1 Staffing'!$E$148</f>
        <v>0</v>
      </c>
      <c r="E34" s="3" t="s">
        <v>498</v>
      </c>
      <c r="F34" s="3" t="s">
        <v>770</v>
      </c>
      <c r="G34" s="159">
        <f>'Year 1 Staffing'!$H$149</f>
        <v>0</v>
      </c>
      <c r="H34" s="484"/>
      <c r="I34" s="484"/>
      <c r="L34" s="321">
        <f>ROUND(SUM(D34*G34),0)</f>
        <v>0</v>
      </c>
      <c r="N34" s="314"/>
      <c r="O34" s="169" t="str">
        <f t="shared" si="0"/>
        <v>x</v>
      </c>
      <c r="Q34" s="393"/>
    </row>
    <row r="35" spans="1:22" ht="15.75" thickBot="1" x14ac:dyDescent="0.3">
      <c r="A35" s="315"/>
      <c r="B35" s="29" t="s">
        <v>799</v>
      </c>
      <c r="C35" s="460" t="s">
        <v>772</v>
      </c>
      <c r="D35" s="460"/>
      <c r="E35" s="460"/>
      <c r="F35" s="460"/>
      <c r="G35" s="460"/>
      <c r="H35" s="160">
        <f>'Year 1 Staffing'!$I$149</f>
        <v>0</v>
      </c>
      <c r="I35" s="3"/>
      <c r="L35" s="105">
        <f>ROUND((L34*H35)+(D34*7000*'Year 1 Staffing'!N141),0)</f>
        <v>0</v>
      </c>
      <c r="N35" s="319"/>
      <c r="O35" s="169" t="str">
        <f t="shared" si="0"/>
        <v>x</v>
      </c>
      <c r="Q35" s="393"/>
    </row>
    <row r="36" spans="1:22" x14ac:dyDescent="0.25">
      <c r="A36" s="315"/>
      <c r="B36" s="29"/>
      <c r="C36" s="483" t="s">
        <v>794</v>
      </c>
      <c r="D36" s="484"/>
      <c r="E36" s="484"/>
      <c r="F36" s="484"/>
      <c r="G36" s="484"/>
      <c r="H36" s="484"/>
      <c r="I36" s="484"/>
      <c r="J36" s="484"/>
      <c r="K36" s="484"/>
      <c r="N36" s="319"/>
      <c r="O36" s="169" t="str">
        <f>O37</f>
        <v>x</v>
      </c>
      <c r="Q36" s="393"/>
      <c r="R36" s="139"/>
      <c r="S36" s="139"/>
      <c r="T36" s="139"/>
      <c r="U36" s="139"/>
      <c r="V36" s="139"/>
    </row>
    <row r="37" spans="1:22" ht="15.75" thickBot="1" x14ac:dyDescent="0.3">
      <c r="A37" s="315"/>
      <c r="B37" s="29" t="s">
        <v>800</v>
      </c>
      <c r="C37" s="3" t="s">
        <v>769</v>
      </c>
      <c r="D37" s="158">
        <f>'Year 1 Staffing'!$E$155</f>
        <v>0</v>
      </c>
      <c r="E37" s="3" t="s">
        <v>498</v>
      </c>
      <c r="F37" s="3" t="s">
        <v>770</v>
      </c>
      <c r="G37" s="159">
        <f>'Year 1 Staffing'!$H$156</f>
        <v>0</v>
      </c>
      <c r="H37" s="484"/>
      <c r="I37" s="484"/>
      <c r="L37" s="321">
        <f>ROUND(SUM(D37*G37),0)</f>
        <v>0</v>
      </c>
      <c r="N37" s="319"/>
      <c r="O37" s="169" t="str">
        <f t="shared" si="0"/>
        <v>x</v>
      </c>
      <c r="Q37" s="393"/>
      <c r="R37" s="139"/>
      <c r="S37" s="139"/>
      <c r="T37" s="139"/>
      <c r="U37" s="139"/>
      <c r="V37" s="139"/>
    </row>
    <row r="38" spans="1:22" ht="15.75" thickBot="1" x14ac:dyDescent="0.3">
      <c r="A38" s="315"/>
      <c r="B38" s="29" t="s">
        <v>801</v>
      </c>
      <c r="C38" s="460" t="s">
        <v>772</v>
      </c>
      <c r="D38" s="460"/>
      <c r="E38" s="460"/>
      <c r="F38" s="460"/>
      <c r="G38" s="460"/>
      <c r="H38" s="160">
        <f>'Year 1 Staffing'!$I$156</f>
        <v>0</v>
      </c>
      <c r="I38" s="3"/>
      <c r="L38" s="105">
        <f>ROUND((L37*H38)+(D37*7000*'Year 1 Staffing'!N151),0)</f>
        <v>0</v>
      </c>
      <c r="N38" s="319"/>
      <c r="O38" s="169" t="str">
        <f t="shared" si="0"/>
        <v>x</v>
      </c>
      <c r="Q38" s="393"/>
      <c r="R38" s="139"/>
      <c r="S38" s="139"/>
      <c r="T38" s="139"/>
      <c r="U38" s="139"/>
      <c r="V38" s="139"/>
    </row>
    <row r="39" spans="1:22" x14ac:dyDescent="0.25">
      <c r="A39" s="315"/>
      <c r="B39" s="29"/>
      <c r="C39" s="156"/>
      <c r="D39" s="156"/>
      <c r="E39" s="156"/>
      <c r="F39" s="156"/>
      <c r="G39" s="156"/>
      <c r="H39" s="93"/>
      <c r="I39" s="3"/>
      <c r="L39" s="89" t="s">
        <v>780</v>
      </c>
      <c r="N39" s="320">
        <f>SUM(L34:L38)</f>
        <v>0</v>
      </c>
      <c r="O39" s="169" t="str">
        <f>IF(N39&gt;0,"-","x")</f>
        <v>x</v>
      </c>
      <c r="Q39" s="393"/>
    </row>
    <row r="40" spans="1:22" x14ac:dyDescent="0.25">
      <c r="A40" s="315"/>
      <c r="B40" s="29"/>
      <c r="C40" s="483" t="s">
        <v>797</v>
      </c>
      <c r="D40" s="483"/>
      <c r="E40" s="483"/>
      <c r="F40" s="483"/>
      <c r="G40" s="483"/>
      <c r="H40" s="483"/>
      <c r="I40" s="483"/>
      <c r="J40" s="483"/>
      <c r="K40" s="483"/>
      <c r="N40" s="319"/>
      <c r="O40" s="169" t="str">
        <f>O49</f>
        <v>-</v>
      </c>
      <c r="Q40" s="393"/>
    </row>
    <row r="41" spans="1:22" ht="15.75" thickBot="1" x14ac:dyDescent="0.3">
      <c r="A41" s="315"/>
      <c r="B41" s="29" t="s">
        <v>802</v>
      </c>
      <c r="C41" s="185" t="s">
        <v>803</v>
      </c>
      <c r="D41" s="158">
        <f>'Year 1 Staffing'!$E$163</f>
        <v>0</v>
      </c>
      <c r="E41" s="3" t="s">
        <v>498</v>
      </c>
      <c r="F41" s="3" t="s">
        <v>770</v>
      </c>
      <c r="G41" s="159">
        <f>'Year 1 Staffing'!$H$164</f>
        <v>0</v>
      </c>
      <c r="H41" s="484"/>
      <c r="I41" s="484"/>
      <c r="L41" s="321">
        <f>ROUND(SUM(D41*G41),0)</f>
        <v>0</v>
      </c>
      <c r="N41" s="319"/>
      <c r="O41" s="169" t="str">
        <f t="shared" si="0"/>
        <v>x</v>
      </c>
      <c r="Q41" s="393"/>
    </row>
    <row r="42" spans="1:22" ht="15.75" thickBot="1" x14ac:dyDescent="0.3">
      <c r="A42" s="315"/>
      <c r="B42" s="29" t="s">
        <v>804</v>
      </c>
      <c r="C42" s="460" t="s">
        <v>772</v>
      </c>
      <c r="D42" s="460"/>
      <c r="E42" s="460"/>
      <c r="F42" s="460"/>
      <c r="G42" s="460"/>
      <c r="H42" s="160">
        <f>'Year 1 Staffing'!$I$164</f>
        <v>0</v>
      </c>
      <c r="I42" s="322"/>
      <c r="L42" s="105">
        <f>ROUND((L41*H42)+(D41*7000*'Year 1 Staffing'!N158),0)</f>
        <v>0</v>
      </c>
      <c r="N42" s="319"/>
      <c r="O42" s="169" t="str">
        <f t="shared" si="0"/>
        <v>x</v>
      </c>
      <c r="Q42" s="393"/>
    </row>
    <row r="43" spans="1:22" ht="15.75" thickBot="1" x14ac:dyDescent="0.3">
      <c r="A43" s="315"/>
      <c r="B43" s="29" t="s">
        <v>805</v>
      </c>
      <c r="C43" s="185" t="s">
        <v>144</v>
      </c>
      <c r="D43" s="158">
        <f>'Year 1 Staffing'!$E$171</f>
        <v>0</v>
      </c>
      <c r="E43" s="3" t="s">
        <v>498</v>
      </c>
      <c r="F43" s="3" t="s">
        <v>770</v>
      </c>
      <c r="G43" s="159">
        <f>'Year 1 Staffing'!$H$172</f>
        <v>0</v>
      </c>
      <c r="H43" s="492"/>
      <c r="I43" s="492"/>
      <c r="L43" s="321">
        <f>ROUND(SUM(D43*G43),0)</f>
        <v>0</v>
      </c>
      <c r="N43" s="319"/>
      <c r="O43" s="169" t="str">
        <f t="shared" si="0"/>
        <v>x</v>
      </c>
      <c r="Q43" s="393"/>
    </row>
    <row r="44" spans="1:22" ht="15.75" thickBot="1" x14ac:dyDescent="0.3">
      <c r="A44" s="315"/>
      <c r="B44" s="29" t="s">
        <v>806</v>
      </c>
      <c r="C44" s="460" t="s">
        <v>772</v>
      </c>
      <c r="D44" s="460"/>
      <c r="E44" s="460"/>
      <c r="F44" s="460"/>
      <c r="G44" s="460"/>
      <c r="H44" s="160">
        <f>'Year 1 Staffing'!$I$172</f>
        <v>0</v>
      </c>
      <c r="I44" s="322"/>
      <c r="L44" s="105">
        <f>ROUND((L43*H44)+(D43*7000*'Year 1 Staffing'!N166),0)</f>
        <v>0</v>
      </c>
      <c r="N44" s="319"/>
      <c r="O44" s="169" t="str">
        <f t="shared" si="0"/>
        <v>x</v>
      </c>
      <c r="Q44" s="393"/>
    </row>
    <row r="45" spans="1:22" x14ac:dyDescent="0.25">
      <c r="A45" s="315"/>
      <c r="B45" s="29" t="s">
        <v>807</v>
      </c>
      <c r="C45" s="483" t="s">
        <v>808</v>
      </c>
      <c r="D45" s="483"/>
      <c r="E45" s="483"/>
      <c r="F45" s="483"/>
      <c r="G45" s="483"/>
      <c r="H45" s="483"/>
      <c r="I45" s="483"/>
      <c r="J45" s="483"/>
      <c r="K45" s="483"/>
      <c r="L45" s="140">
        <v>21000</v>
      </c>
      <c r="N45" s="319"/>
      <c r="O45" s="169" t="str">
        <f t="shared" si="0"/>
        <v>-</v>
      </c>
      <c r="Q45" s="393"/>
    </row>
    <row r="46" spans="1:22" x14ac:dyDescent="0.25">
      <c r="A46" s="315"/>
      <c r="B46" s="29" t="s">
        <v>809</v>
      </c>
      <c r="C46" s="185" t="s">
        <v>17</v>
      </c>
      <c r="D46" s="185"/>
      <c r="E46" s="185"/>
      <c r="F46" s="185"/>
      <c r="G46" s="185"/>
      <c r="H46" s="185"/>
      <c r="I46" s="185"/>
      <c r="J46" s="185"/>
      <c r="K46" s="185"/>
      <c r="L46" s="140"/>
      <c r="N46" s="319"/>
      <c r="O46" s="169" t="str">
        <f>IF(L46&gt;0,"-","x")</f>
        <v>x</v>
      </c>
      <c r="Q46" s="393"/>
    </row>
    <row r="47" spans="1:22" x14ac:dyDescent="0.25">
      <c r="A47" s="315"/>
      <c r="B47" s="29" t="s">
        <v>810</v>
      </c>
      <c r="C47" s="185" t="s">
        <v>811</v>
      </c>
      <c r="D47" s="185"/>
      <c r="E47" s="185"/>
      <c r="F47" s="185"/>
      <c r="G47" s="185"/>
      <c r="H47" s="185"/>
      <c r="I47" s="185"/>
      <c r="J47" s="185"/>
      <c r="K47" s="185"/>
      <c r="L47" s="140">
        <v>2500</v>
      </c>
      <c r="N47" s="319"/>
      <c r="O47" s="169" t="str">
        <f t="shared" si="0"/>
        <v>-</v>
      </c>
      <c r="Q47" s="393"/>
    </row>
    <row r="48" spans="1:22" x14ac:dyDescent="0.25">
      <c r="A48" s="315"/>
      <c r="B48" s="29" t="s">
        <v>812</v>
      </c>
      <c r="C48" s="483" t="s">
        <v>813</v>
      </c>
      <c r="D48" s="483"/>
      <c r="E48" s="483"/>
      <c r="F48" s="483"/>
      <c r="G48" s="483"/>
      <c r="H48" s="483"/>
      <c r="I48" s="483"/>
      <c r="J48" s="483"/>
      <c r="K48" s="483"/>
      <c r="L48" s="141">
        <v>75000</v>
      </c>
      <c r="N48" s="314"/>
      <c r="O48" s="169" t="str">
        <f t="shared" si="0"/>
        <v>-</v>
      </c>
      <c r="Q48" s="393"/>
    </row>
    <row r="49" spans="1:17" x14ac:dyDescent="0.25">
      <c r="A49" s="315"/>
      <c r="B49" s="29"/>
      <c r="L49" s="89" t="s">
        <v>780</v>
      </c>
      <c r="N49" s="320">
        <f>ROUND(SUM(L41:L48),0)</f>
        <v>98500</v>
      </c>
      <c r="O49" s="169" t="str">
        <f>IF(N49&gt;0,"-","x")</f>
        <v>-</v>
      </c>
      <c r="Q49" s="393"/>
    </row>
    <row r="50" spans="1:17" x14ac:dyDescent="0.25">
      <c r="A50" s="315" t="s">
        <v>532</v>
      </c>
      <c r="B50" s="29"/>
      <c r="C50" s="483" t="s">
        <v>814</v>
      </c>
      <c r="D50" s="484"/>
      <c r="E50" s="484"/>
      <c r="F50" s="484"/>
      <c r="G50" s="484"/>
      <c r="H50" s="484"/>
      <c r="I50" s="484"/>
      <c r="J50" s="484"/>
      <c r="K50" s="484"/>
      <c r="N50" s="323"/>
      <c r="O50" s="169" t="str">
        <f>O54</f>
        <v>-</v>
      </c>
      <c r="Q50" s="393"/>
    </row>
    <row r="51" spans="1:17" x14ac:dyDescent="0.25">
      <c r="A51" s="315"/>
      <c r="B51" s="29" t="s">
        <v>768</v>
      </c>
      <c r="C51" s="484" t="s">
        <v>815</v>
      </c>
      <c r="D51" s="484"/>
      <c r="E51" s="484"/>
      <c r="F51" s="484"/>
      <c r="G51" s="484"/>
      <c r="H51" s="484"/>
      <c r="I51" s="484"/>
      <c r="J51" s="484"/>
      <c r="K51" s="484"/>
      <c r="L51" s="140">
        <v>120000</v>
      </c>
      <c r="N51" s="323"/>
      <c r="O51" s="169" t="str">
        <f t="shared" si="0"/>
        <v>-</v>
      </c>
      <c r="Q51" s="393"/>
    </row>
    <row r="52" spans="1:17" ht="15" customHeight="1" x14ac:dyDescent="0.25">
      <c r="A52" s="315"/>
      <c r="B52" s="29" t="s">
        <v>771</v>
      </c>
      <c r="C52" s="484" t="s">
        <v>816</v>
      </c>
      <c r="D52" s="484"/>
      <c r="E52" s="484"/>
      <c r="F52" s="484"/>
      <c r="G52" s="484"/>
      <c r="H52" s="484"/>
      <c r="I52" s="484"/>
      <c r="J52" s="484"/>
      <c r="K52" s="484"/>
      <c r="L52" s="140">
        <v>20000</v>
      </c>
      <c r="N52" s="323"/>
      <c r="O52" s="169" t="str">
        <f>IF(L52&gt;0,"-","x")</f>
        <v>-</v>
      </c>
      <c r="Q52" s="393"/>
    </row>
    <row r="53" spans="1:17" x14ac:dyDescent="0.25">
      <c r="A53" s="315"/>
      <c r="B53" s="29" t="s">
        <v>774</v>
      </c>
      <c r="C53" s="484" t="s">
        <v>817</v>
      </c>
      <c r="D53" s="484"/>
      <c r="E53" s="484"/>
      <c r="F53" s="484"/>
      <c r="G53" s="484"/>
      <c r="H53" s="484"/>
      <c r="I53" s="484"/>
      <c r="J53" s="484"/>
      <c r="K53" s="484"/>
      <c r="L53" s="141">
        <v>25000</v>
      </c>
      <c r="N53" s="323"/>
      <c r="O53" s="169" t="str">
        <f t="shared" si="0"/>
        <v>-</v>
      </c>
      <c r="Q53" s="393"/>
    </row>
    <row r="54" spans="1:17" x14ac:dyDescent="0.25">
      <c r="A54" s="315"/>
      <c r="B54" s="29"/>
      <c r="L54" s="89" t="s">
        <v>780</v>
      </c>
      <c r="N54" s="320">
        <f>ROUND(SUM(L51:L53),0)</f>
        <v>165000</v>
      </c>
      <c r="O54" s="169" t="str">
        <f>IF(N54&gt;0,"-","x")</f>
        <v>-</v>
      </c>
    </row>
    <row r="55" spans="1:17" x14ac:dyDescent="0.25">
      <c r="A55" s="315" t="s">
        <v>818</v>
      </c>
      <c r="B55" s="29"/>
      <c r="C55" s="483" t="s">
        <v>819</v>
      </c>
      <c r="D55" s="484"/>
      <c r="E55" s="484"/>
      <c r="F55" s="484"/>
      <c r="G55" s="484"/>
      <c r="H55" s="484"/>
      <c r="I55" s="484"/>
      <c r="J55" s="484"/>
      <c r="K55" s="484"/>
      <c r="N55" s="323"/>
      <c r="O55" s="169" t="str">
        <f>O63</f>
        <v>-</v>
      </c>
      <c r="Q55" s="393"/>
    </row>
    <row r="56" spans="1:17" x14ac:dyDescent="0.25">
      <c r="A56" s="315"/>
      <c r="B56" s="29" t="s">
        <v>820</v>
      </c>
      <c r="C56" s="484" t="s">
        <v>821</v>
      </c>
      <c r="D56" s="484"/>
      <c r="E56" s="484"/>
      <c r="F56" s="484"/>
      <c r="G56" s="484"/>
      <c r="H56" s="484"/>
      <c r="I56" s="484"/>
      <c r="J56" s="484"/>
      <c r="K56" s="484"/>
      <c r="L56" s="140"/>
      <c r="N56" s="319"/>
      <c r="O56" s="169" t="str">
        <f>IF(L56&gt;0,"-","x")</f>
        <v>x</v>
      </c>
      <c r="Q56" s="393"/>
    </row>
    <row r="57" spans="1:17" x14ac:dyDescent="0.25">
      <c r="A57" s="315"/>
      <c r="B57" s="29" t="s">
        <v>771</v>
      </c>
      <c r="C57" s="484" t="s">
        <v>822</v>
      </c>
      <c r="D57" s="484"/>
      <c r="E57" s="484"/>
      <c r="F57" s="484"/>
      <c r="G57" s="484"/>
      <c r="H57" s="484"/>
      <c r="I57" s="484"/>
      <c r="J57" s="484"/>
      <c r="K57" s="484"/>
      <c r="L57" s="140"/>
      <c r="N57" s="319"/>
      <c r="O57" s="169" t="str">
        <f>IF(L57&gt;0,"-","x")</f>
        <v>x</v>
      </c>
      <c r="Q57" s="393"/>
    </row>
    <row r="58" spans="1:17" x14ac:dyDescent="0.25">
      <c r="A58" s="315"/>
      <c r="B58" s="29" t="s">
        <v>774</v>
      </c>
      <c r="C58" s="484" t="s">
        <v>823</v>
      </c>
      <c r="D58" s="484"/>
      <c r="E58" s="484"/>
      <c r="F58" s="484"/>
      <c r="G58" s="484"/>
      <c r="H58" s="484"/>
      <c r="I58" s="484"/>
      <c r="J58" s="484"/>
      <c r="K58" s="484"/>
      <c r="L58" s="140">
        <v>25000</v>
      </c>
      <c r="N58" s="323"/>
      <c r="O58" s="169" t="str">
        <f t="shared" si="0"/>
        <v>-</v>
      </c>
      <c r="Q58" s="393"/>
    </row>
    <row r="59" spans="1:17" x14ac:dyDescent="0.25">
      <c r="A59" s="315"/>
      <c r="B59" s="29" t="s">
        <v>776</v>
      </c>
      <c r="C59" s="484" t="s">
        <v>824</v>
      </c>
      <c r="D59" s="484"/>
      <c r="E59" s="484"/>
      <c r="F59" s="484"/>
      <c r="G59" s="484"/>
      <c r="H59" s="484"/>
      <c r="I59" s="484"/>
      <c r="J59" s="484"/>
      <c r="K59" s="484"/>
      <c r="L59" s="140"/>
      <c r="N59" s="323"/>
      <c r="O59" s="169" t="str">
        <f>IF(L59&gt;0,"-","x")</f>
        <v>x</v>
      </c>
      <c r="Q59" s="393"/>
    </row>
    <row r="60" spans="1:17" x14ac:dyDescent="0.25">
      <c r="A60" s="315"/>
      <c r="B60" s="29" t="s">
        <v>778</v>
      </c>
      <c r="C60" s="484" t="s">
        <v>825</v>
      </c>
      <c r="D60" s="484"/>
      <c r="E60" s="484"/>
      <c r="F60" s="484"/>
      <c r="G60" s="484"/>
      <c r="H60" s="484"/>
      <c r="I60" s="484"/>
      <c r="J60" s="484"/>
      <c r="K60" s="484"/>
      <c r="L60" s="140">
        <v>10000</v>
      </c>
      <c r="N60" s="323"/>
      <c r="O60" s="169" t="str">
        <f>IF(L60&gt;0,"-","x")</f>
        <v>-</v>
      </c>
      <c r="Q60" s="393"/>
    </row>
    <row r="61" spans="1:17" x14ac:dyDescent="0.25">
      <c r="A61" s="315"/>
      <c r="B61" s="29" t="s">
        <v>779</v>
      </c>
      <c r="C61" s="493" t="s">
        <v>1017</v>
      </c>
      <c r="D61" s="493"/>
      <c r="E61" s="493"/>
      <c r="F61" s="493"/>
      <c r="G61" s="493"/>
      <c r="H61" s="493"/>
      <c r="I61" s="493"/>
      <c r="L61" s="140">
        <v>160000</v>
      </c>
      <c r="N61" s="319"/>
      <c r="O61" s="169" t="str">
        <f>IF(L61&gt;0,"-","x")</f>
        <v>-</v>
      </c>
      <c r="Q61" s="393"/>
    </row>
    <row r="62" spans="1:17" x14ac:dyDescent="0.25">
      <c r="A62" s="315"/>
      <c r="B62" s="29" t="s">
        <v>782</v>
      </c>
      <c r="C62" s="493" t="s">
        <v>827</v>
      </c>
      <c r="D62" s="493"/>
      <c r="E62" s="493"/>
      <c r="F62" s="493"/>
      <c r="G62" s="493"/>
      <c r="H62" s="493"/>
      <c r="I62" s="493"/>
      <c r="L62" s="140"/>
      <c r="N62" s="319"/>
      <c r="O62" s="169" t="str">
        <f>IF(L62&gt;0,"-","x")</f>
        <v>x</v>
      </c>
      <c r="Q62" s="393"/>
    </row>
    <row r="63" spans="1:17" x14ac:dyDescent="0.25">
      <c r="A63" s="315"/>
      <c r="B63" s="29"/>
      <c r="L63" s="89" t="s">
        <v>780</v>
      </c>
      <c r="N63" s="320">
        <f>SUM(L56:L62)</f>
        <v>195000</v>
      </c>
      <c r="O63" s="169" t="str">
        <f>IF(N63&gt;0,"-","x")</f>
        <v>-</v>
      </c>
    </row>
    <row r="64" spans="1:17" x14ac:dyDescent="0.25">
      <c r="A64" s="315" t="s">
        <v>558</v>
      </c>
      <c r="B64" s="29"/>
      <c r="C64" s="483" t="s">
        <v>828</v>
      </c>
      <c r="D64" s="484"/>
      <c r="E64" s="484"/>
      <c r="F64" s="484"/>
      <c r="G64" s="484"/>
      <c r="H64" s="484"/>
      <c r="I64" s="484"/>
      <c r="J64" s="484"/>
      <c r="K64" s="484"/>
      <c r="N64" s="323"/>
      <c r="O64" s="169" t="str">
        <f>O67</f>
        <v>-</v>
      </c>
      <c r="Q64" s="393"/>
    </row>
    <row r="65" spans="1:17" x14ac:dyDescent="0.25">
      <c r="A65" s="315"/>
      <c r="B65" s="29" t="s">
        <v>768</v>
      </c>
      <c r="C65" s="484" t="s">
        <v>829</v>
      </c>
      <c r="D65" s="484"/>
      <c r="E65" s="484"/>
      <c r="F65" s="484"/>
      <c r="G65" s="484"/>
      <c r="H65" s="484"/>
      <c r="I65" s="484"/>
      <c r="J65" s="484"/>
      <c r="K65" s="484"/>
      <c r="L65" s="140">
        <v>65000</v>
      </c>
      <c r="N65" s="323"/>
      <c r="O65" s="169" t="str">
        <f t="shared" si="0"/>
        <v>-</v>
      </c>
    </row>
    <row r="66" spans="1:17" x14ac:dyDescent="0.25">
      <c r="A66" s="315"/>
      <c r="B66" s="29" t="s">
        <v>771</v>
      </c>
      <c r="C66" s="484" t="s">
        <v>830</v>
      </c>
      <c r="D66" s="484"/>
      <c r="E66" s="484"/>
      <c r="F66" s="484"/>
      <c r="G66" s="484"/>
      <c r="H66" s="484"/>
      <c r="I66" s="484"/>
      <c r="J66" s="484"/>
      <c r="K66" s="484"/>
      <c r="L66" s="140">
        <v>2500</v>
      </c>
      <c r="N66" s="323"/>
      <c r="O66" s="169" t="str">
        <f t="shared" si="0"/>
        <v>-</v>
      </c>
      <c r="Q66" s="393"/>
    </row>
    <row r="67" spans="1:17" x14ac:dyDescent="0.25">
      <c r="A67" s="315"/>
      <c r="B67" s="29"/>
      <c r="L67" s="89" t="s">
        <v>780</v>
      </c>
      <c r="N67" s="320">
        <f>ROUND(SUM(L65:L66),0)</f>
        <v>67500</v>
      </c>
      <c r="O67" s="169" t="str">
        <f>IF(N67&gt;0,"-","x")</f>
        <v>-</v>
      </c>
      <c r="Q67" s="393"/>
    </row>
    <row r="68" spans="1:17" x14ac:dyDescent="0.25">
      <c r="A68" s="315" t="s">
        <v>560</v>
      </c>
      <c r="B68" s="29"/>
      <c r="C68" s="483" t="s">
        <v>831</v>
      </c>
      <c r="D68" s="484"/>
      <c r="E68" s="484"/>
      <c r="F68" s="484"/>
      <c r="G68" s="484"/>
      <c r="H68" s="484"/>
      <c r="I68" s="484"/>
      <c r="J68" s="484"/>
      <c r="K68" s="484"/>
      <c r="L68" s="89"/>
      <c r="N68" s="323"/>
      <c r="O68" s="169" t="str">
        <f>O70</f>
        <v>-</v>
      </c>
      <c r="Q68" s="393"/>
    </row>
    <row r="69" spans="1:17" x14ac:dyDescent="0.25">
      <c r="A69" s="315"/>
      <c r="B69" s="29" t="s">
        <v>768</v>
      </c>
      <c r="C69" s="484" t="s">
        <v>832</v>
      </c>
      <c r="D69" s="484"/>
      <c r="E69" s="484"/>
      <c r="F69" s="484"/>
      <c r="G69" s="484"/>
      <c r="H69" s="484"/>
      <c r="I69" s="484"/>
      <c r="J69" s="484"/>
      <c r="K69" s="484"/>
      <c r="L69" s="140">
        <v>15000</v>
      </c>
      <c r="N69" s="323"/>
      <c r="O69" s="169" t="str">
        <f t="shared" si="0"/>
        <v>-</v>
      </c>
      <c r="Q69" s="393"/>
    </row>
    <row r="70" spans="1:17" x14ac:dyDescent="0.25">
      <c r="A70" s="315"/>
      <c r="B70" s="29"/>
      <c r="L70" s="89" t="s">
        <v>780</v>
      </c>
      <c r="N70" s="320">
        <f>ROUND(SUM(L68:L69),0)</f>
        <v>15000</v>
      </c>
      <c r="O70" s="169" t="str">
        <f>IF(N70&gt;0,"-","x")</f>
        <v>-</v>
      </c>
      <c r="Q70" s="393"/>
    </row>
    <row r="71" spans="1:17" x14ac:dyDescent="0.25">
      <c r="A71" s="315"/>
      <c r="B71" s="29"/>
      <c r="G71" s="494" t="s">
        <v>833</v>
      </c>
      <c r="H71" s="494"/>
      <c r="I71" s="494"/>
      <c r="J71" s="494"/>
      <c r="K71" s="494"/>
      <c r="L71" s="494"/>
      <c r="M71" s="157"/>
      <c r="N71" s="324">
        <f>ROUND(SUM(N7:N70),0)</f>
        <v>2604399</v>
      </c>
      <c r="O71" s="169" t="s">
        <v>700</v>
      </c>
      <c r="Q71" s="393"/>
    </row>
    <row r="72" spans="1:17" x14ac:dyDescent="0.25">
      <c r="A72" s="315" t="s">
        <v>834</v>
      </c>
      <c r="C72" s="92" t="s">
        <v>835</v>
      </c>
      <c r="L72" s="1"/>
      <c r="N72" s="314"/>
      <c r="O72" s="169" t="s">
        <v>700</v>
      </c>
      <c r="Q72" s="393"/>
    </row>
    <row r="73" spans="1:17" x14ac:dyDescent="0.25">
      <c r="A73" s="76"/>
      <c r="C73" s="185" t="s">
        <v>836</v>
      </c>
      <c r="N73" s="314"/>
      <c r="O73" s="169" t="str">
        <f>O80</f>
        <v>-</v>
      </c>
      <c r="Q73" s="393"/>
    </row>
    <row r="74" spans="1:17" x14ac:dyDescent="0.25">
      <c r="A74" s="313"/>
      <c r="B74" s="316"/>
      <c r="C74" s="483" t="s">
        <v>837</v>
      </c>
      <c r="D74" s="484"/>
      <c r="E74" s="484"/>
      <c r="F74" s="484"/>
      <c r="G74" s="484"/>
      <c r="H74" s="484"/>
      <c r="I74" s="484"/>
      <c r="J74" s="484"/>
      <c r="K74" s="484"/>
      <c r="L74" s="317"/>
      <c r="M74" s="185"/>
      <c r="N74" s="318"/>
      <c r="O74" s="169" t="str">
        <f>O75</f>
        <v>-</v>
      </c>
      <c r="Q74" s="393"/>
    </row>
    <row r="75" spans="1:17" ht="15.75" thickBot="1" x14ac:dyDescent="0.3">
      <c r="A75" s="315"/>
      <c r="B75" s="29" t="s">
        <v>768</v>
      </c>
      <c r="C75" s="3" t="s">
        <v>769</v>
      </c>
      <c r="D75" s="158">
        <f>'Year 1 Staffing'!$E$182</f>
        <v>7.5</v>
      </c>
      <c r="E75" s="3" t="s">
        <v>498</v>
      </c>
      <c r="F75" s="3" t="s">
        <v>784</v>
      </c>
      <c r="G75" s="159">
        <f>'Year 1 Staffing'!$H$183</f>
        <v>31301.33</v>
      </c>
      <c r="L75" s="104">
        <f>ROUND((D75*G75),0)</f>
        <v>234760</v>
      </c>
      <c r="N75" s="314"/>
      <c r="O75" s="169" t="str">
        <f t="shared" si="0"/>
        <v>-</v>
      </c>
      <c r="Q75" s="393"/>
    </row>
    <row r="76" spans="1:17" ht="15.75" thickBot="1" x14ac:dyDescent="0.3">
      <c r="A76" s="315"/>
      <c r="B76" s="29" t="s">
        <v>771</v>
      </c>
      <c r="C76" s="460" t="s">
        <v>772</v>
      </c>
      <c r="D76" s="460"/>
      <c r="E76" s="460"/>
      <c r="F76" s="460"/>
      <c r="G76" s="460"/>
      <c r="H76" s="160">
        <f>'Year 1 Staffing'!$I$183</f>
        <v>0.1704</v>
      </c>
      <c r="I76" s="3"/>
      <c r="L76" s="105">
        <f>ROUND((L75*H76)+(D75*7000*'Year 1 Staffing'!N174),0)</f>
        <v>40213</v>
      </c>
      <c r="N76" s="319"/>
      <c r="O76" s="169" t="str">
        <f t="shared" si="0"/>
        <v>-</v>
      </c>
      <c r="Q76" s="393"/>
    </row>
    <row r="77" spans="1:17" x14ac:dyDescent="0.25">
      <c r="A77" s="315"/>
      <c r="B77" s="29" t="s">
        <v>774</v>
      </c>
      <c r="C77" s="185" t="s">
        <v>17</v>
      </c>
      <c r="D77" s="185"/>
      <c r="E77" s="185"/>
      <c r="F77" s="185"/>
      <c r="G77" s="185"/>
      <c r="H77" s="185"/>
      <c r="I77" s="185"/>
      <c r="J77" s="185"/>
      <c r="K77" s="185"/>
      <c r="L77" s="140"/>
      <c r="N77" s="319"/>
      <c r="O77" s="169" t="str">
        <f t="shared" si="0"/>
        <v>x</v>
      </c>
      <c r="Q77" s="393"/>
    </row>
    <row r="78" spans="1:17" x14ac:dyDescent="0.25">
      <c r="A78" s="315"/>
      <c r="B78" s="29" t="s">
        <v>776</v>
      </c>
      <c r="C78" s="495" t="s">
        <v>838</v>
      </c>
      <c r="D78" s="495"/>
      <c r="E78" s="495"/>
      <c r="F78" s="495"/>
      <c r="G78" s="495"/>
      <c r="H78" s="495"/>
      <c r="I78" s="495"/>
      <c r="J78" s="495"/>
      <c r="K78" s="495"/>
      <c r="L78" s="140"/>
      <c r="N78" s="319"/>
      <c r="O78" s="169" t="str">
        <f t="shared" si="0"/>
        <v>x</v>
      </c>
      <c r="Q78" s="393"/>
    </row>
    <row r="79" spans="1:17" x14ac:dyDescent="0.25">
      <c r="A79" s="315"/>
      <c r="B79" s="29" t="s">
        <v>778</v>
      </c>
      <c r="C79" s="493" t="s">
        <v>988</v>
      </c>
      <c r="D79" s="493"/>
      <c r="E79" s="493"/>
      <c r="F79" s="493"/>
      <c r="G79" s="493"/>
      <c r="H79" s="493"/>
      <c r="I79" s="493"/>
      <c r="L79" s="140">
        <v>2000</v>
      </c>
      <c r="N79" s="319"/>
      <c r="O79" s="169" t="str">
        <f t="shared" si="0"/>
        <v>-</v>
      </c>
      <c r="Q79" s="393"/>
    </row>
    <row r="80" spans="1:17" x14ac:dyDescent="0.25">
      <c r="A80" s="315"/>
      <c r="B80" s="29"/>
      <c r="C80" s="156"/>
      <c r="D80" s="156"/>
      <c r="E80" s="156"/>
      <c r="F80" s="156"/>
      <c r="G80" s="156"/>
      <c r="H80" s="93"/>
      <c r="I80" s="3"/>
      <c r="L80" s="89" t="s">
        <v>780</v>
      </c>
      <c r="N80" s="320">
        <f>ROUND(SUM(L75:L79),0)</f>
        <v>276973</v>
      </c>
      <c r="O80" s="169" t="str">
        <f>IF(N80&gt;0,"-","x")</f>
        <v>-</v>
      </c>
      <c r="Q80" s="393"/>
    </row>
    <row r="81" spans="1:17" x14ac:dyDescent="0.25">
      <c r="A81" s="315" t="s">
        <v>564</v>
      </c>
      <c r="B81" s="29"/>
      <c r="C81" s="435" t="s">
        <v>839</v>
      </c>
      <c r="N81" s="319"/>
      <c r="O81" s="169" t="str">
        <f>O94</f>
        <v>-</v>
      </c>
      <c r="Q81" s="393"/>
    </row>
    <row r="82" spans="1:17" x14ac:dyDescent="0.25">
      <c r="A82" s="315"/>
      <c r="B82" s="29"/>
      <c r="C82" s="483" t="s">
        <v>840</v>
      </c>
      <c r="D82" s="484"/>
      <c r="E82" s="484"/>
      <c r="F82" s="484"/>
      <c r="G82" s="484"/>
      <c r="H82" s="484"/>
      <c r="I82" s="484"/>
      <c r="J82" s="484"/>
      <c r="K82" s="484"/>
      <c r="N82" s="319"/>
      <c r="O82" s="169" t="str">
        <f>O83</f>
        <v>-</v>
      </c>
      <c r="Q82" s="393"/>
    </row>
    <row r="83" spans="1:17" ht="15.75" thickBot="1" x14ac:dyDescent="0.3">
      <c r="A83" s="315"/>
      <c r="B83" s="29" t="s">
        <v>768</v>
      </c>
      <c r="C83" s="3" t="s">
        <v>769</v>
      </c>
      <c r="D83" s="158">
        <f>'Year 1 Staffing'!$E$187</f>
        <v>1</v>
      </c>
      <c r="E83" s="3" t="s">
        <v>498</v>
      </c>
      <c r="F83" s="3" t="s">
        <v>784</v>
      </c>
      <c r="G83" s="159">
        <f>'Year 1 Staffing'!$H$188</f>
        <v>46575</v>
      </c>
      <c r="L83" s="104">
        <f>ROUND((D83*G83),0)</f>
        <v>46575</v>
      </c>
      <c r="N83" s="319"/>
      <c r="O83" s="169" t="str">
        <f>IF(L83&gt;0,"-","x")</f>
        <v>-</v>
      </c>
      <c r="Q83" s="393"/>
    </row>
    <row r="84" spans="1:17" ht="15.75" thickBot="1" x14ac:dyDescent="0.3">
      <c r="A84" s="315"/>
      <c r="B84" s="29" t="s">
        <v>771</v>
      </c>
      <c r="C84" s="460" t="s">
        <v>772</v>
      </c>
      <c r="D84" s="460"/>
      <c r="E84" s="460"/>
      <c r="F84" s="460"/>
      <c r="G84" s="460"/>
      <c r="H84" s="160">
        <f>'Year 1 Staffing'!$I$188</f>
        <v>0.1966</v>
      </c>
      <c r="I84" s="3"/>
      <c r="L84" s="105">
        <f>ROUND((L83*H84)+(D83*7000*'Year 1 Staffing'!N185),0)</f>
        <v>9185</v>
      </c>
      <c r="N84" s="319"/>
      <c r="O84" s="169" t="str">
        <f>IF(L84&gt;0,"-","x")</f>
        <v>-</v>
      </c>
      <c r="Q84" s="393"/>
    </row>
    <row r="85" spans="1:17" x14ac:dyDescent="0.25">
      <c r="A85" s="315"/>
      <c r="B85" s="29"/>
      <c r="C85" s="483" t="s">
        <v>841</v>
      </c>
      <c r="D85" s="484"/>
      <c r="E85" s="484"/>
      <c r="F85" s="484"/>
      <c r="G85" s="484"/>
      <c r="H85" s="484"/>
      <c r="I85" s="484"/>
      <c r="J85" s="484"/>
      <c r="K85" s="484"/>
      <c r="N85" s="319"/>
      <c r="O85" s="169" t="str">
        <f>O86</f>
        <v>x</v>
      </c>
      <c r="Q85" s="393"/>
    </row>
    <row r="86" spans="1:17" ht="15.75" thickBot="1" x14ac:dyDescent="0.3">
      <c r="A86" s="315"/>
      <c r="B86" s="29" t="s">
        <v>774</v>
      </c>
      <c r="C86" s="3" t="s">
        <v>769</v>
      </c>
      <c r="D86" s="158">
        <f>'Year 1 Staffing'!$E$192</f>
        <v>0</v>
      </c>
      <c r="E86" s="3" t="s">
        <v>498</v>
      </c>
      <c r="F86" s="3" t="s">
        <v>784</v>
      </c>
      <c r="G86" s="159">
        <f>'Year 1 Staffing'!$H$193</f>
        <v>0</v>
      </c>
      <c r="L86" s="104">
        <f>ROUND((D86*G86),0)</f>
        <v>0</v>
      </c>
      <c r="N86" s="319"/>
      <c r="O86" s="169" t="str">
        <f t="shared" ref="O86:O93" si="1">IF(L86&gt;0,"-","x")</f>
        <v>x</v>
      </c>
      <c r="Q86" s="393"/>
    </row>
    <row r="87" spans="1:17" ht="15.75" thickBot="1" x14ac:dyDescent="0.3">
      <c r="A87" s="315"/>
      <c r="B87" s="29" t="s">
        <v>776</v>
      </c>
      <c r="C87" s="460" t="s">
        <v>772</v>
      </c>
      <c r="D87" s="460"/>
      <c r="E87" s="460"/>
      <c r="F87" s="460"/>
      <c r="G87" s="460"/>
      <c r="H87" s="160">
        <f>'Year 1 Staffing'!$I$193</f>
        <v>0</v>
      </c>
      <c r="I87" s="3"/>
      <c r="L87" s="105">
        <f>ROUND((L86*H87)+(D86*7000*'Year 1 Staffing'!N190),0)</f>
        <v>0</v>
      </c>
      <c r="N87" s="319"/>
      <c r="O87" s="169" t="str">
        <f t="shared" si="1"/>
        <v>x</v>
      </c>
      <c r="Q87" s="393"/>
    </row>
    <row r="88" spans="1:17" x14ac:dyDescent="0.25">
      <c r="A88" s="315"/>
      <c r="B88" s="29" t="s">
        <v>778</v>
      </c>
      <c r="C88" s="185" t="s">
        <v>17</v>
      </c>
      <c r="D88" s="185"/>
      <c r="E88" s="185"/>
      <c r="F88" s="185"/>
      <c r="G88" s="185"/>
      <c r="H88" s="185"/>
      <c r="I88" s="185"/>
      <c r="J88" s="185"/>
      <c r="K88" s="185"/>
      <c r="L88" s="140"/>
      <c r="N88" s="319"/>
      <c r="O88" s="169" t="str">
        <f t="shared" si="1"/>
        <v>x</v>
      </c>
      <c r="Q88" s="393"/>
    </row>
    <row r="89" spans="1:17" x14ac:dyDescent="0.25">
      <c r="A89" s="315"/>
      <c r="B89" s="29" t="s">
        <v>779</v>
      </c>
      <c r="C89" s="484" t="s">
        <v>842</v>
      </c>
      <c r="D89" s="484"/>
      <c r="E89" s="484"/>
      <c r="F89" s="484"/>
      <c r="G89" s="484"/>
      <c r="H89" s="484"/>
      <c r="I89" s="484"/>
      <c r="J89" s="484"/>
      <c r="K89" s="484"/>
      <c r="L89" s="140"/>
      <c r="N89" s="319"/>
      <c r="O89" s="169" t="str">
        <f t="shared" si="1"/>
        <v>x</v>
      </c>
      <c r="Q89" s="393"/>
    </row>
    <row r="90" spans="1:17" x14ac:dyDescent="0.25">
      <c r="A90" s="315"/>
      <c r="B90" s="29" t="s">
        <v>782</v>
      </c>
      <c r="C90" s="484" t="s">
        <v>829</v>
      </c>
      <c r="D90" s="484"/>
      <c r="E90" s="484"/>
      <c r="F90" s="484"/>
      <c r="G90" s="484"/>
      <c r="H90" s="484"/>
      <c r="I90" s="484"/>
      <c r="J90" s="484"/>
      <c r="K90" s="484"/>
      <c r="L90" s="140">
        <v>2500</v>
      </c>
      <c r="M90" s="185"/>
      <c r="N90" s="318"/>
      <c r="O90" s="169" t="str">
        <f t="shared" si="1"/>
        <v>-</v>
      </c>
      <c r="Q90" s="393"/>
    </row>
    <row r="91" spans="1:17" x14ac:dyDescent="0.25">
      <c r="A91" s="315"/>
      <c r="B91" s="29" t="s">
        <v>785</v>
      </c>
      <c r="C91" s="484" t="s">
        <v>843</v>
      </c>
      <c r="D91" s="484"/>
      <c r="E91" s="484"/>
      <c r="F91" s="484"/>
      <c r="G91" s="484"/>
      <c r="H91" s="484"/>
      <c r="I91" s="484"/>
      <c r="J91" s="484"/>
      <c r="K91" s="484"/>
      <c r="L91" s="140"/>
      <c r="M91" s="185"/>
      <c r="N91" s="318"/>
      <c r="O91" s="169" t="str">
        <f t="shared" si="1"/>
        <v>x</v>
      </c>
      <c r="Q91" s="393"/>
    </row>
    <row r="92" spans="1:17" x14ac:dyDescent="0.25">
      <c r="A92" s="315"/>
      <c r="B92" s="29" t="s">
        <v>786</v>
      </c>
      <c r="C92" s="484" t="s">
        <v>844</v>
      </c>
      <c r="D92" s="484"/>
      <c r="E92" s="484"/>
      <c r="F92" s="484"/>
      <c r="G92" s="484"/>
      <c r="H92" s="484"/>
      <c r="I92" s="484"/>
      <c r="J92" s="484"/>
      <c r="K92" s="484"/>
      <c r="L92" s="140">
        <v>5000</v>
      </c>
      <c r="M92" s="185"/>
      <c r="N92" s="318"/>
      <c r="O92" s="169" t="str">
        <f t="shared" si="1"/>
        <v>-</v>
      </c>
      <c r="Q92" s="393"/>
    </row>
    <row r="93" spans="1:17" x14ac:dyDescent="0.25">
      <c r="A93" s="315"/>
      <c r="B93" s="29" t="s">
        <v>788</v>
      </c>
      <c r="C93" s="493" t="s">
        <v>993</v>
      </c>
      <c r="D93" s="493"/>
      <c r="E93" s="493"/>
      <c r="F93" s="493"/>
      <c r="G93" s="493"/>
      <c r="H93" s="493"/>
      <c r="I93" s="493"/>
      <c r="L93" s="140">
        <v>750</v>
      </c>
      <c r="M93" s="185"/>
      <c r="N93" s="318"/>
      <c r="O93" s="169" t="str">
        <f t="shared" si="1"/>
        <v>-</v>
      </c>
      <c r="Q93" s="393"/>
    </row>
    <row r="94" spans="1:17" x14ac:dyDescent="0.25">
      <c r="A94" s="315"/>
      <c r="B94" s="29"/>
      <c r="C94" s="156"/>
      <c r="D94" s="156"/>
      <c r="E94" s="156"/>
      <c r="F94" s="156"/>
      <c r="G94" s="156"/>
      <c r="H94" s="93"/>
      <c r="I94" s="3"/>
      <c r="L94" s="89" t="s">
        <v>780</v>
      </c>
      <c r="N94" s="320">
        <f>ROUND(SUM(L83:L93),0)</f>
        <v>64010</v>
      </c>
      <c r="O94" s="169" t="str">
        <f>IF(N94&gt;0,"-","x")</f>
        <v>-</v>
      </c>
      <c r="Q94" s="393"/>
    </row>
    <row r="95" spans="1:17" x14ac:dyDescent="0.25">
      <c r="A95" s="315" t="s">
        <v>845</v>
      </c>
      <c r="B95" s="29"/>
      <c r="C95" s="435" t="s">
        <v>846</v>
      </c>
      <c r="N95" s="319"/>
      <c r="O95" s="169" t="str">
        <f>O104</f>
        <v>-</v>
      </c>
      <c r="Q95" s="393"/>
    </row>
    <row r="96" spans="1:17" x14ac:dyDescent="0.25">
      <c r="A96" s="315"/>
      <c r="B96" s="29"/>
      <c r="C96" s="483" t="s">
        <v>847</v>
      </c>
      <c r="D96" s="484"/>
      <c r="E96" s="484"/>
      <c r="F96" s="484"/>
      <c r="G96" s="484"/>
      <c r="H96" s="484"/>
      <c r="I96" s="484"/>
      <c r="J96" s="484"/>
      <c r="K96" s="484"/>
      <c r="N96" s="319"/>
      <c r="O96" s="169" t="str">
        <f>O97</f>
        <v>-</v>
      </c>
      <c r="Q96" s="393"/>
    </row>
    <row r="97" spans="1:17" ht="15.75" thickBot="1" x14ac:dyDescent="0.3">
      <c r="A97" s="315"/>
      <c r="B97" s="29" t="s">
        <v>768</v>
      </c>
      <c r="C97" s="3" t="s">
        <v>769</v>
      </c>
      <c r="D97" s="158">
        <f>'Year 1 Staffing'!$E$201</f>
        <v>1</v>
      </c>
      <c r="E97" s="3" t="s">
        <v>498</v>
      </c>
      <c r="F97" s="3" t="s">
        <v>784</v>
      </c>
      <c r="G97" s="159">
        <f>'Year 1 Staffing'!$H$202</f>
        <v>51500</v>
      </c>
      <c r="L97" s="104">
        <f>ROUND((D97*G97),0)</f>
        <v>51500</v>
      </c>
      <c r="N97" s="314"/>
      <c r="O97" s="169" t="str">
        <f t="shared" ref="O97:O169" si="2">IF(L97&gt;0,"-","x")</f>
        <v>-</v>
      </c>
      <c r="Q97" s="393"/>
    </row>
    <row r="98" spans="1:17" ht="15.75" thickBot="1" x14ac:dyDescent="0.3">
      <c r="A98" s="315"/>
      <c r="B98" s="29" t="s">
        <v>771</v>
      </c>
      <c r="C98" s="460" t="s">
        <v>772</v>
      </c>
      <c r="D98" s="460"/>
      <c r="E98" s="460"/>
      <c r="F98" s="460"/>
      <c r="G98" s="460"/>
      <c r="H98" s="160">
        <f>'Year 1 Staffing'!$I$202</f>
        <v>0.1966</v>
      </c>
      <c r="I98" s="3"/>
      <c r="L98" s="105">
        <f>ROUND((L97*H98)+(D97*7000*'Year 1 Staffing'!N195),0)</f>
        <v>10153</v>
      </c>
      <c r="N98" s="319"/>
      <c r="O98" s="169" t="str">
        <f t="shared" si="2"/>
        <v>-</v>
      </c>
      <c r="Q98" s="393"/>
    </row>
    <row r="99" spans="1:17" x14ac:dyDescent="0.25">
      <c r="A99" s="315"/>
      <c r="B99" s="29" t="s">
        <v>774</v>
      </c>
      <c r="C99" s="185" t="s">
        <v>17</v>
      </c>
      <c r="D99" s="185"/>
      <c r="E99" s="185"/>
      <c r="F99" s="185"/>
      <c r="G99" s="185"/>
      <c r="H99" s="185"/>
      <c r="I99" s="185"/>
      <c r="J99" s="185"/>
      <c r="K99" s="185"/>
      <c r="L99" s="140"/>
      <c r="N99" s="319"/>
      <c r="O99" s="169" t="str">
        <f t="shared" si="2"/>
        <v>x</v>
      </c>
      <c r="Q99" s="393"/>
    </row>
    <row r="100" spans="1:17" x14ac:dyDescent="0.25">
      <c r="A100" s="315"/>
      <c r="B100" s="29" t="s">
        <v>776</v>
      </c>
      <c r="C100" s="495" t="s">
        <v>848</v>
      </c>
      <c r="D100" s="495"/>
      <c r="E100" s="495"/>
      <c r="F100" s="495"/>
      <c r="G100" s="495"/>
      <c r="H100" s="495"/>
      <c r="I100" s="495"/>
      <c r="J100" s="495"/>
      <c r="K100" s="495"/>
      <c r="L100" s="140"/>
      <c r="N100" s="319"/>
      <c r="O100" s="169" t="str">
        <f t="shared" si="2"/>
        <v>x</v>
      </c>
      <c r="Q100" s="393"/>
    </row>
    <row r="101" spans="1:17" x14ac:dyDescent="0.25">
      <c r="A101" s="315"/>
      <c r="B101" s="29" t="s">
        <v>778</v>
      </c>
      <c r="C101" s="484" t="s">
        <v>842</v>
      </c>
      <c r="D101" s="484"/>
      <c r="E101" s="484"/>
      <c r="F101" s="484"/>
      <c r="G101" s="484"/>
      <c r="H101" s="484"/>
      <c r="I101" s="484"/>
      <c r="J101" s="484"/>
      <c r="K101" s="484"/>
      <c r="L101" s="140"/>
      <c r="N101" s="319"/>
      <c r="O101" s="169" t="str">
        <f t="shared" si="2"/>
        <v>x</v>
      </c>
      <c r="Q101" s="393"/>
    </row>
    <row r="102" spans="1:17" x14ac:dyDescent="0.25">
      <c r="A102" s="315"/>
      <c r="B102" s="29" t="s">
        <v>779</v>
      </c>
      <c r="C102" s="484" t="s">
        <v>849</v>
      </c>
      <c r="D102" s="484"/>
      <c r="E102" s="484"/>
      <c r="F102" s="484"/>
      <c r="G102" s="484"/>
      <c r="H102" s="484"/>
      <c r="I102" s="484"/>
      <c r="J102" s="484"/>
      <c r="K102" s="484"/>
      <c r="L102" s="140">
        <v>2500</v>
      </c>
      <c r="N102" s="319"/>
      <c r="O102" s="169" t="str">
        <f t="shared" si="2"/>
        <v>-</v>
      </c>
      <c r="Q102" s="393"/>
    </row>
    <row r="103" spans="1:17" x14ac:dyDescent="0.25">
      <c r="A103" s="315"/>
      <c r="B103" s="29" t="s">
        <v>782</v>
      </c>
      <c r="C103" s="493" t="s">
        <v>993</v>
      </c>
      <c r="D103" s="493"/>
      <c r="E103" s="493"/>
      <c r="F103" s="493"/>
      <c r="G103" s="493"/>
      <c r="H103" s="493"/>
      <c r="I103" s="493"/>
      <c r="L103" s="140">
        <v>750</v>
      </c>
      <c r="N103" s="319"/>
      <c r="O103" s="169" t="str">
        <f t="shared" si="2"/>
        <v>-</v>
      </c>
      <c r="Q103" s="393"/>
    </row>
    <row r="104" spans="1:17" x14ac:dyDescent="0.25">
      <c r="A104" s="315"/>
      <c r="B104" s="29"/>
      <c r="I104" s="3"/>
      <c r="L104" s="89" t="s">
        <v>780</v>
      </c>
      <c r="N104" s="320">
        <f>ROUND(SUM(L97:L103),0)</f>
        <v>64903</v>
      </c>
      <c r="O104" s="169" t="str">
        <f>IF(N104&gt;0,"-","x")</f>
        <v>-</v>
      </c>
      <c r="Q104" s="393"/>
    </row>
    <row r="105" spans="1:17" x14ac:dyDescent="0.25">
      <c r="A105" s="315" t="s">
        <v>575</v>
      </c>
      <c r="B105" s="29"/>
      <c r="C105" s="435" t="s">
        <v>850</v>
      </c>
      <c r="L105" s="317"/>
      <c r="M105" s="185"/>
      <c r="N105" s="318"/>
      <c r="O105" s="169" t="str">
        <f>O108</f>
        <v>-</v>
      </c>
      <c r="Q105" s="393"/>
    </row>
    <row r="106" spans="1:17" x14ac:dyDescent="0.25">
      <c r="A106" s="315"/>
      <c r="B106" s="29" t="s">
        <v>768</v>
      </c>
      <c r="C106" s="454" t="s">
        <v>851</v>
      </c>
      <c r="D106" s="454"/>
      <c r="E106" s="454"/>
      <c r="F106" s="454"/>
      <c r="G106" s="454"/>
      <c r="H106" s="454"/>
      <c r="I106" s="454"/>
      <c r="L106" s="140">
        <v>5000</v>
      </c>
      <c r="N106" s="314"/>
      <c r="O106" s="169" t="str">
        <f t="shared" si="2"/>
        <v>-</v>
      </c>
      <c r="Q106" s="393"/>
    </row>
    <row r="107" spans="1:17" x14ac:dyDescent="0.25">
      <c r="A107" s="315"/>
      <c r="B107" s="29" t="s">
        <v>771</v>
      </c>
      <c r="C107" s="493" t="s">
        <v>852</v>
      </c>
      <c r="D107" s="493"/>
      <c r="E107" s="493"/>
      <c r="F107" s="493"/>
      <c r="G107" s="493"/>
      <c r="H107" s="493"/>
      <c r="I107" s="493"/>
      <c r="L107" s="140"/>
      <c r="N107" s="314"/>
      <c r="O107" s="169" t="str">
        <f t="shared" si="2"/>
        <v>x</v>
      </c>
      <c r="Q107" s="393"/>
    </row>
    <row r="108" spans="1:17" x14ac:dyDescent="0.25">
      <c r="A108" s="315"/>
      <c r="B108" s="29"/>
      <c r="L108" s="89" t="s">
        <v>780</v>
      </c>
      <c r="N108" s="320">
        <f>ROUND(SUM(L106:L107),0)</f>
        <v>5000</v>
      </c>
      <c r="O108" s="169" t="str">
        <f>IF(N108&gt;0,"-","x")</f>
        <v>-</v>
      </c>
      <c r="Q108" s="393"/>
    </row>
    <row r="109" spans="1:17" x14ac:dyDescent="0.25">
      <c r="A109" s="315" t="s">
        <v>577</v>
      </c>
      <c r="B109" s="29"/>
      <c r="C109" s="435" t="s">
        <v>853</v>
      </c>
      <c r="L109" s="317"/>
      <c r="M109" s="185"/>
      <c r="N109" s="318"/>
      <c r="O109" s="169" t="str">
        <f>O113</f>
        <v>x</v>
      </c>
      <c r="Q109" s="393"/>
    </row>
    <row r="110" spans="1:17" x14ac:dyDescent="0.25">
      <c r="A110" s="315"/>
      <c r="B110" s="29" t="s">
        <v>768</v>
      </c>
      <c r="C110" s="454" t="s">
        <v>854</v>
      </c>
      <c r="D110" s="454"/>
      <c r="E110" s="454"/>
      <c r="F110" s="454"/>
      <c r="G110" s="454"/>
      <c r="H110" s="454"/>
      <c r="I110" s="454"/>
      <c r="L110" s="140"/>
      <c r="N110" s="314"/>
      <c r="O110" s="169" t="str">
        <f>IF(L110&gt;0,"-","x")</f>
        <v>x</v>
      </c>
      <c r="Q110" s="393"/>
    </row>
    <row r="111" spans="1:17" x14ac:dyDescent="0.25">
      <c r="A111" s="315"/>
      <c r="B111" s="29" t="s">
        <v>771</v>
      </c>
      <c r="C111" s="454" t="s">
        <v>855</v>
      </c>
      <c r="D111" s="454"/>
      <c r="E111" s="454"/>
      <c r="F111" s="454"/>
      <c r="G111" s="454"/>
      <c r="H111" s="454"/>
      <c r="I111" s="454"/>
      <c r="L111" s="140"/>
      <c r="N111" s="314"/>
      <c r="O111" s="169" t="str">
        <f>IF(L111&gt;0,"-","x")</f>
        <v>x</v>
      </c>
      <c r="Q111" s="393"/>
    </row>
    <row r="112" spans="1:17" x14ac:dyDescent="0.25">
      <c r="A112" s="315"/>
      <c r="B112" s="29" t="s">
        <v>774</v>
      </c>
      <c r="C112" s="493" t="s">
        <v>827</v>
      </c>
      <c r="D112" s="493"/>
      <c r="E112" s="493"/>
      <c r="F112" s="493"/>
      <c r="G112" s="493"/>
      <c r="H112" s="493"/>
      <c r="I112" s="493"/>
      <c r="L112" s="140"/>
      <c r="N112" s="314"/>
      <c r="O112" s="169" t="str">
        <f>IF(L112&gt;0,"-","x")</f>
        <v>x</v>
      </c>
      <c r="Q112" s="393"/>
    </row>
    <row r="113" spans="1:17" x14ac:dyDescent="0.25">
      <c r="A113" s="315"/>
      <c r="B113" s="29"/>
      <c r="L113" s="89" t="s">
        <v>780</v>
      </c>
      <c r="N113" s="320">
        <f>ROUND(SUM(L110:L112),0)</f>
        <v>0</v>
      </c>
      <c r="O113" s="169" t="str">
        <f>IF(N113&gt;0,"-","x")</f>
        <v>x</v>
      </c>
      <c r="Q113" s="393"/>
    </row>
    <row r="114" spans="1:17" x14ac:dyDescent="0.25">
      <c r="A114" s="315"/>
      <c r="B114" s="29"/>
      <c r="G114" s="494" t="s">
        <v>856</v>
      </c>
      <c r="H114" s="494"/>
      <c r="I114" s="494"/>
      <c r="J114" s="494"/>
      <c r="K114" s="494"/>
      <c r="L114" s="494"/>
      <c r="N114" s="324">
        <f>ROUND(SUM(N73:N113),0)</f>
        <v>410886</v>
      </c>
      <c r="O114" s="169" t="s">
        <v>700</v>
      </c>
      <c r="Q114" s="393"/>
    </row>
    <row r="115" spans="1:17" x14ac:dyDescent="0.25">
      <c r="A115" s="315"/>
      <c r="B115" s="29"/>
      <c r="C115" s="29" t="s">
        <v>857</v>
      </c>
      <c r="N115" s="319"/>
      <c r="O115" s="169" t="s">
        <v>700</v>
      </c>
      <c r="Q115" s="393"/>
    </row>
    <row r="116" spans="1:17" x14ac:dyDescent="0.25">
      <c r="A116" s="315" t="s">
        <v>581</v>
      </c>
      <c r="B116" s="29"/>
      <c r="C116" s="435" t="s">
        <v>858</v>
      </c>
      <c r="N116" s="319"/>
      <c r="O116" s="169" t="str">
        <f>O120</f>
        <v>-</v>
      </c>
      <c r="Q116" s="393"/>
    </row>
    <row r="117" spans="1:17" x14ac:dyDescent="0.25">
      <c r="A117" s="315"/>
      <c r="B117" s="29" t="s">
        <v>768</v>
      </c>
      <c r="C117" s="484" t="s">
        <v>859</v>
      </c>
      <c r="D117" s="484"/>
      <c r="E117" s="484"/>
      <c r="F117" s="484"/>
      <c r="G117" s="484"/>
      <c r="H117" s="484"/>
      <c r="I117" s="484"/>
      <c r="J117" s="484"/>
      <c r="K117" s="484"/>
      <c r="L117" s="140">
        <v>22000</v>
      </c>
      <c r="N117" s="319"/>
      <c r="O117" s="169" t="str">
        <f>IF(L117&gt;0,"-","x")</f>
        <v>-</v>
      </c>
      <c r="Q117" s="393"/>
    </row>
    <row r="118" spans="1:17" x14ac:dyDescent="0.25">
      <c r="A118" s="315"/>
      <c r="B118" s="29" t="s">
        <v>771</v>
      </c>
      <c r="C118" s="484" t="s">
        <v>860</v>
      </c>
      <c r="D118" s="484"/>
      <c r="E118" s="484"/>
      <c r="F118" s="484"/>
      <c r="G118" s="484"/>
      <c r="H118" s="484"/>
      <c r="I118" s="484"/>
      <c r="J118" s="484"/>
      <c r="K118" s="484"/>
      <c r="L118" s="140">
        <v>10000</v>
      </c>
      <c r="N118" s="319"/>
      <c r="O118" s="169" t="str">
        <f>IF(L118&gt;0,"-","x")</f>
        <v>-</v>
      </c>
      <c r="Q118" s="393"/>
    </row>
    <row r="119" spans="1:17" x14ac:dyDescent="0.25">
      <c r="A119" s="315"/>
      <c r="B119" s="29" t="s">
        <v>774</v>
      </c>
      <c r="C119" s="493" t="s">
        <v>826</v>
      </c>
      <c r="D119" s="493"/>
      <c r="E119" s="493"/>
      <c r="F119" s="493"/>
      <c r="G119" s="493"/>
      <c r="H119" s="493"/>
      <c r="I119" s="493"/>
      <c r="L119" s="140">
        <f>+Summary!D29*0.1</f>
        <v>608071.48600000003</v>
      </c>
      <c r="N119" s="319"/>
      <c r="O119" s="169" t="str">
        <f>IF(L119&gt;0,"-","x")</f>
        <v>-</v>
      </c>
      <c r="Q119" s="393"/>
    </row>
    <row r="120" spans="1:17" x14ac:dyDescent="0.25">
      <c r="A120" s="315"/>
      <c r="B120" s="29"/>
      <c r="L120" s="89" t="s">
        <v>780</v>
      </c>
      <c r="N120" s="320">
        <f>ROUND(SUM(L117:L119),0)</f>
        <v>640071</v>
      </c>
      <c r="O120" s="169" t="str">
        <f>IF(N120&gt;0,"-","x")</f>
        <v>-</v>
      </c>
      <c r="Q120" s="393"/>
    </row>
    <row r="121" spans="1:17" x14ac:dyDescent="0.25">
      <c r="A121" s="315" t="s">
        <v>583</v>
      </c>
      <c r="B121" s="29"/>
      <c r="C121" s="435" t="s">
        <v>861</v>
      </c>
      <c r="N121" s="319"/>
      <c r="O121" s="169" t="str">
        <f>O140</f>
        <v>-</v>
      </c>
      <c r="Q121" s="393"/>
    </row>
    <row r="122" spans="1:17" ht="15.75" thickBot="1" x14ac:dyDescent="0.3">
      <c r="A122" s="315"/>
      <c r="B122" s="29" t="s">
        <v>768</v>
      </c>
      <c r="C122" s="185" t="s">
        <v>258</v>
      </c>
      <c r="D122" s="158">
        <f>'Year 1 Staffing'!$E$204</f>
        <v>1</v>
      </c>
      <c r="E122" s="3" t="s">
        <v>498</v>
      </c>
      <c r="F122" s="3" t="s">
        <v>784</v>
      </c>
      <c r="G122" s="159">
        <f>'Year 1 Staffing'!$H$204</f>
        <v>125000</v>
      </c>
      <c r="L122" s="104">
        <f>ROUND((D122*G122),0)</f>
        <v>125000</v>
      </c>
      <c r="N122" s="319"/>
      <c r="O122" s="169" t="str">
        <f t="shared" si="2"/>
        <v>-</v>
      </c>
      <c r="Q122" s="393"/>
    </row>
    <row r="123" spans="1:17" ht="15.75" thickBot="1" x14ac:dyDescent="0.3">
      <c r="A123" s="315"/>
      <c r="B123" s="29" t="s">
        <v>771</v>
      </c>
      <c r="C123" s="460" t="s">
        <v>772</v>
      </c>
      <c r="D123" s="460"/>
      <c r="E123" s="460"/>
      <c r="F123" s="460"/>
      <c r="G123" s="460"/>
      <c r="H123" s="160">
        <f>'Year 1 Staffing'!$I$204</f>
        <v>0.1966</v>
      </c>
      <c r="I123" s="3"/>
      <c r="L123" s="105">
        <f>ROUND((L122*H123)+(D122*7000*'Year 1 Staffing'!N204),0)</f>
        <v>24603</v>
      </c>
      <c r="N123" s="319"/>
      <c r="O123" s="169" t="str">
        <f t="shared" si="2"/>
        <v>-</v>
      </c>
      <c r="Q123" s="393"/>
    </row>
    <row r="124" spans="1:17" ht="15.75" thickBot="1" x14ac:dyDescent="0.3">
      <c r="A124" s="315"/>
      <c r="B124" s="29" t="s">
        <v>774</v>
      </c>
      <c r="C124" s="185" t="s">
        <v>862</v>
      </c>
      <c r="D124" s="158">
        <f>'Year 1 Staffing'!$E$212</f>
        <v>1</v>
      </c>
      <c r="E124" s="3" t="s">
        <v>498</v>
      </c>
      <c r="F124" s="3" t="s">
        <v>784</v>
      </c>
      <c r="G124" s="159">
        <f>'Year 1 Staffing'!$H$213</f>
        <v>65000</v>
      </c>
      <c r="L124" s="104">
        <f>ROUND((D124*G124),0)</f>
        <v>65000</v>
      </c>
      <c r="N124" s="319"/>
      <c r="O124" s="169" t="str">
        <f t="shared" si="2"/>
        <v>-</v>
      </c>
      <c r="Q124" s="393"/>
    </row>
    <row r="125" spans="1:17" ht="15.75" thickBot="1" x14ac:dyDescent="0.3">
      <c r="A125" s="315"/>
      <c r="B125" s="29" t="s">
        <v>776</v>
      </c>
      <c r="C125" s="460" t="s">
        <v>772</v>
      </c>
      <c r="D125" s="460"/>
      <c r="E125" s="460"/>
      <c r="F125" s="460"/>
      <c r="G125" s="460"/>
      <c r="H125" s="160">
        <f>'Year 1 Staffing'!$I$213</f>
        <v>0.1966</v>
      </c>
      <c r="I125" s="3"/>
      <c r="L125" s="105">
        <f>ROUND((L124*H125)+(D124*7000*'Year 1 Staffing'!N206),0)</f>
        <v>12807</v>
      </c>
      <c r="N125" s="319"/>
      <c r="O125" s="169" t="str">
        <f t="shared" si="2"/>
        <v>-</v>
      </c>
      <c r="Q125" s="393"/>
    </row>
    <row r="126" spans="1:17" ht="15.75" thickBot="1" x14ac:dyDescent="0.3">
      <c r="A126" s="315"/>
      <c r="B126" s="29" t="s">
        <v>778</v>
      </c>
      <c r="C126" s="185" t="s">
        <v>863</v>
      </c>
      <c r="D126" s="158">
        <f>'Year 1 Staffing'!$E$215</f>
        <v>0</v>
      </c>
      <c r="E126" s="3" t="s">
        <v>498</v>
      </c>
      <c r="F126" s="3" t="s">
        <v>784</v>
      </c>
      <c r="G126" s="159">
        <f>'Year 1 Staffing'!$H$215</f>
        <v>0</v>
      </c>
      <c r="I126" s="3"/>
      <c r="L126" s="104">
        <f>ROUND((D126*G126),0)</f>
        <v>0</v>
      </c>
      <c r="N126" s="319"/>
      <c r="O126" s="169" t="str">
        <f t="shared" si="2"/>
        <v>x</v>
      </c>
      <c r="Q126" s="393"/>
    </row>
    <row r="127" spans="1:17" ht="15.75" thickBot="1" x14ac:dyDescent="0.3">
      <c r="A127" s="315"/>
      <c r="B127" s="29" t="s">
        <v>779</v>
      </c>
      <c r="C127" s="460" t="s">
        <v>772</v>
      </c>
      <c r="D127" s="460"/>
      <c r="E127" s="460"/>
      <c r="F127" s="460"/>
      <c r="G127" s="460"/>
      <c r="H127" s="160">
        <f>'Year 1 Staffing'!$I$215</f>
        <v>0</v>
      </c>
      <c r="I127" s="3"/>
      <c r="L127" s="105">
        <f>ROUND((L126*H127)+(D126*7000*'Year 1 Staffing'!N215),0)</f>
        <v>0</v>
      </c>
      <c r="N127" s="314"/>
      <c r="O127" s="169" t="str">
        <f t="shared" si="2"/>
        <v>x</v>
      </c>
      <c r="Q127" s="393"/>
    </row>
    <row r="128" spans="1:17" ht="15.75" thickBot="1" x14ac:dyDescent="0.3">
      <c r="A128" s="315"/>
      <c r="B128" s="29" t="s">
        <v>782</v>
      </c>
      <c r="C128" s="185" t="s">
        <v>264</v>
      </c>
      <c r="D128" s="158">
        <f>'Year 1 Staffing'!$E$224</f>
        <v>0</v>
      </c>
      <c r="E128" s="3" t="s">
        <v>498</v>
      </c>
      <c r="F128" s="3" t="s">
        <v>784</v>
      </c>
      <c r="G128" s="159">
        <f>'Year 1 Staffing'!$H$225</f>
        <v>0</v>
      </c>
      <c r="I128" s="3"/>
      <c r="L128" s="104">
        <f>ROUND((D128*G128),0)</f>
        <v>0</v>
      </c>
      <c r="N128" s="319"/>
      <c r="O128" s="169" t="str">
        <f t="shared" si="2"/>
        <v>x</v>
      </c>
      <c r="Q128" s="393"/>
    </row>
    <row r="129" spans="1:17" ht="15.75" thickBot="1" x14ac:dyDescent="0.3">
      <c r="A129" s="315"/>
      <c r="B129" s="29" t="s">
        <v>785</v>
      </c>
      <c r="C129" s="460" t="s">
        <v>772</v>
      </c>
      <c r="D129" s="460"/>
      <c r="E129" s="460"/>
      <c r="F129" s="460"/>
      <c r="G129" s="460"/>
      <c r="H129" s="160">
        <f>'Year 1 Staffing'!$I$225</f>
        <v>0</v>
      </c>
      <c r="I129" s="3"/>
      <c r="L129" s="105">
        <f>ROUND((L128*H129)+(D128*7000*'Year 1 Staffing'!N217),0)</f>
        <v>0</v>
      </c>
      <c r="N129" s="314"/>
      <c r="O129" s="169" t="str">
        <f t="shared" si="2"/>
        <v>x</v>
      </c>
      <c r="Q129" s="393"/>
    </row>
    <row r="130" spans="1:17" ht="15.75" thickBot="1" x14ac:dyDescent="0.3">
      <c r="A130" s="315"/>
      <c r="B130" s="29" t="s">
        <v>786</v>
      </c>
      <c r="C130" s="185" t="s">
        <v>864</v>
      </c>
      <c r="D130" s="158">
        <f>'Year 1 Staffing'!$E$232</f>
        <v>2.25</v>
      </c>
      <c r="E130" s="3" t="s">
        <v>498</v>
      </c>
      <c r="F130" s="3" t="s">
        <v>784</v>
      </c>
      <c r="G130" s="159">
        <f>'Year 1 Staffing'!$H$233</f>
        <v>24583.33</v>
      </c>
      <c r="I130" s="3"/>
      <c r="L130" s="104">
        <f>ROUND((D130*G130),0)</f>
        <v>55312</v>
      </c>
      <c r="N130" s="319"/>
      <c r="O130" s="169" t="str">
        <f t="shared" si="2"/>
        <v>-</v>
      </c>
      <c r="Q130" s="393"/>
    </row>
    <row r="131" spans="1:17" ht="15.75" thickBot="1" x14ac:dyDescent="0.3">
      <c r="A131" s="315"/>
      <c r="B131" s="29" t="s">
        <v>788</v>
      </c>
      <c r="C131" s="460" t="s">
        <v>772</v>
      </c>
      <c r="D131" s="460"/>
      <c r="E131" s="460"/>
      <c r="F131" s="460"/>
      <c r="G131" s="460"/>
      <c r="H131" s="160">
        <f>'Year 1 Staffing'!$I$233</f>
        <v>0.1966</v>
      </c>
      <c r="I131" s="3"/>
      <c r="L131" s="105">
        <f>ROUND((L130*H131)+(D130*7000*'Year 1 Staffing'!N227),0)</f>
        <v>10937</v>
      </c>
      <c r="N131" s="314"/>
      <c r="O131" s="169" t="str">
        <f t="shared" si="2"/>
        <v>-</v>
      </c>
      <c r="Q131" s="393"/>
    </row>
    <row r="132" spans="1:17" ht="15.75" thickBot="1" x14ac:dyDescent="0.3">
      <c r="A132" s="315"/>
      <c r="B132" s="29" t="s">
        <v>789</v>
      </c>
      <c r="C132" s="185" t="s">
        <v>144</v>
      </c>
      <c r="D132" s="158">
        <f>'Year 1 Staffing'!$E$237</f>
        <v>0</v>
      </c>
      <c r="E132" s="3" t="s">
        <v>498</v>
      </c>
      <c r="F132" s="3" t="s">
        <v>784</v>
      </c>
      <c r="G132" s="159">
        <f>'Year 1 Staffing'!$H$238</f>
        <v>0</v>
      </c>
      <c r="I132" s="3"/>
      <c r="L132" s="104">
        <f>ROUND((D132*G132),0)</f>
        <v>0</v>
      </c>
      <c r="N132" s="319"/>
      <c r="O132" s="169" t="str">
        <f t="shared" si="2"/>
        <v>x</v>
      </c>
      <c r="Q132" s="393"/>
    </row>
    <row r="133" spans="1:17" ht="15.75" thickBot="1" x14ac:dyDescent="0.3">
      <c r="A133" s="315"/>
      <c r="B133" s="29" t="s">
        <v>790</v>
      </c>
      <c r="C133" s="460" t="s">
        <v>772</v>
      </c>
      <c r="D133" s="460"/>
      <c r="E133" s="460"/>
      <c r="F133" s="460"/>
      <c r="G133" s="460"/>
      <c r="H133" s="160">
        <f>'Year 1 Staffing'!$I$238</f>
        <v>0</v>
      </c>
      <c r="I133" s="3"/>
      <c r="L133" s="105">
        <f>ROUND((L132*H133)+(D132*7000*'Year 1 Staffing'!N235),0)</f>
        <v>0</v>
      </c>
      <c r="N133" s="314"/>
      <c r="O133" s="169" t="str">
        <f t="shared" si="2"/>
        <v>x</v>
      </c>
      <c r="Q133" s="393"/>
    </row>
    <row r="134" spans="1:17" x14ac:dyDescent="0.25">
      <c r="A134" s="315"/>
      <c r="B134" s="29" t="s">
        <v>792</v>
      </c>
      <c r="C134" s="185" t="s">
        <v>17</v>
      </c>
      <c r="D134" s="185"/>
      <c r="E134" s="185"/>
      <c r="F134" s="185"/>
      <c r="G134" s="185"/>
      <c r="H134" s="185"/>
      <c r="I134" s="185"/>
      <c r="J134" s="185"/>
      <c r="K134" s="185"/>
      <c r="L134" s="140"/>
      <c r="N134" s="319"/>
      <c r="O134" s="169" t="str">
        <f>IF(L134&gt;0,"-","x")</f>
        <v>x</v>
      </c>
      <c r="Q134" s="393"/>
    </row>
    <row r="135" spans="1:17" x14ac:dyDescent="0.25">
      <c r="A135" s="315"/>
      <c r="B135" s="29" t="s">
        <v>793</v>
      </c>
      <c r="C135" s="495" t="s">
        <v>838</v>
      </c>
      <c r="D135" s="495"/>
      <c r="E135" s="495"/>
      <c r="F135" s="495"/>
      <c r="G135" s="495"/>
      <c r="H135" s="495"/>
      <c r="I135" s="495"/>
      <c r="J135" s="495"/>
      <c r="K135" s="495"/>
      <c r="L135" s="140"/>
      <c r="N135" s="319"/>
      <c r="O135" s="169" t="str">
        <f t="shared" si="2"/>
        <v>x</v>
      </c>
      <c r="Q135" s="393"/>
    </row>
    <row r="136" spans="1:17" x14ac:dyDescent="0.25">
      <c r="A136" s="315"/>
      <c r="B136" s="29" t="s">
        <v>795</v>
      </c>
      <c r="C136" s="484" t="s">
        <v>821</v>
      </c>
      <c r="D136" s="484"/>
      <c r="E136" s="484"/>
      <c r="F136" s="484"/>
      <c r="G136" s="484"/>
      <c r="H136" s="484"/>
      <c r="I136" s="484"/>
      <c r="J136" s="484"/>
      <c r="K136" s="484"/>
      <c r="L136" s="140">
        <v>20000</v>
      </c>
      <c r="N136" s="319"/>
      <c r="O136" s="169" t="str">
        <f t="shared" si="2"/>
        <v>-</v>
      </c>
      <c r="Q136" s="393"/>
    </row>
    <row r="137" spans="1:17" x14ac:dyDescent="0.25">
      <c r="A137" s="315"/>
      <c r="B137" s="29" t="s">
        <v>796</v>
      </c>
      <c r="C137" s="484" t="s">
        <v>822</v>
      </c>
      <c r="D137" s="484"/>
      <c r="E137" s="484"/>
      <c r="F137" s="484"/>
      <c r="G137" s="484"/>
      <c r="H137" s="484"/>
      <c r="I137" s="484"/>
      <c r="J137" s="484"/>
      <c r="K137" s="484"/>
      <c r="L137" s="140">
        <v>3500</v>
      </c>
      <c r="N137" s="319"/>
      <c r="O137" s="169" t="str">
        <f t="shared" si="2"/>
        <v>-</v>
      </c>
      <c r="Q137" s="393"/>
    </row>
    <row r="138" spans="1:17" x14ac:dyDescent="0.25">
      <c r="A138" s="315"/>
      <c r="B138" s="29" t="s">
        <v>798</v>
      </c>
      <c r="C138" s="484" t="s">
        <v>865</v>
      </c>
      <c r="D138" s="484"/>
      <c r="E138" s="484"/>
      <c r="F138" s="484"/>
      <c r="G138" s="484"/>
      <c r="H138" s="484"/>
      <c r="I138" s="484"/>
      <c r="J138" s="484"/>
      <c r="K138" s="484"/>
      <c r="L138" s="140"/>
      <c r="N138" s="319"/>
      <c r="O138" s="169" t="str">
        <f t="shared" si="2"/>
        <v>x</v>
      </c>
      <c r="Q138" s="393"/>
    </row>
    <row r="139" spans="1:17" x14ac:dyDescent="0.25">
      <c r="A139" s="315"/>
      <c r="B139" s="29" t="s">
        <v>799</v>
      </c>
      <c r="C139" s="493" t="s">
        <v>826</v>
      </c>
      <c r="D139" s="493"/>
      <c r="E139" s="493"/>
      <c r="F139" s="493"/>
      <c r="G139" s="493"/>
      <c r="H139" s="493"/>
      <c r="I139" s="493"/>
      <c r="L139" s="140"/>
      <c r="N139" s="319"/>
      <c r="O139" s="169" t="str">
        <f t="shared" si="2"/>
        <v>x</v>
      </c>
      <c r="Q139" s="393"/>
    </row>
    <row r="140" spans="1:17" x14ac:dyDescent="0.25">
      <c r="A140" s="315"/>
      <c r="B140" s="29"/>
      <c r="C140" s="156"/>
      <c r="D140" s="156"/>
      <c r="E140" s="156"/>
      <c r="F140" s="156"/>
      <c r="G140" s="156"/>
      <c r="H140" s="93"/>
      <c r="I140" s="3"/>
      <c r="L140" s="89" t="s">
        <v>780</v>
      </c>
      <c r="N140" s="320">
        <f>ROUND(SUM(L122:L139),0)</f>
        <v>317159</v>
      </c>
      <c r="O140" s="169" t="str">
        <f>IF(N140&gt;0,"-","x")</f>
        <v>-</v>
      </c>
      <c r="Q140" s="393"/>
    </row>
    <row r="141" spans="1:17" x14ac:dyDescent="0.25">
      <c r="A141" s="315" t="s">
        <v>586</v>
      </c>
      <c r="B141" s="29"/>
      <c r="C141" s="496" t="s">
        <v>866</v>
      </c>
      <c r="D141" s="497"/>
      <c r="E141" s="497"/>
      <c r="F141" s="497"/>
      <c r="G141" s="497"/>
      <c r="H141" s="497"/>
      <c r="I141" s="497"/>
      <c r="J141" s="497"/>
      <c r="K141" s="497"/>
      <c r="N141" s="319"/>
      <c r="O141" s="169" t="str">
        <f>O145</f>
        <v>-</v>
      </c>
      <c r="Q141" s="393"/>
    </row>
    <row r="142" spans="1:17" x14ac:dyDescent="0.25">
      <c r="A142" s="315"/>
      <c r="B142" s="29" t="s">
        <v>768</v>
      </c>
      <c r="C142" s="484" t="s">
        <v>867</v>
      </c>
      <c r="D142" s="484"/>
      <c r="E142" s="484"/>
      <c r="F142" s="484"/>
      <c r="G142" s="484"/>
      <c r="H142" s="484"/>
      <c r="I142" s="484"/>
      <c r="J142" s="484"/>
      <c r="K142" s="484"/>
      <c r="L142" s="140">
        <v>8000</v>
      </c>
      <c r="N142" s="319"/>
      <c r="O142" s="169" t="str">
        <f t="shared" si="2"/>
        <v>-</v>
      </c>
      <c r="Q142" s="393"/>
    </row>
    <row r="143" spans="1:17" x14ac:dyDescent="0.25">
      <c r="A143" s="315"/>
      <c r="B143" s="29" t="s">
        <v>771</v>
      </c>
      <c r="C143" s="484" t="s">
        <v>868</v>
      </c>
      <c r="D143" s="484"/>
      <c r="E143" s="484"/>
      <c r="F143" s="484"/>
      <c r="G143" s="484"/>
      <c r="H143" s="484"/>
      <c r="I143" s="484"/>
      <c r="J143" s="484"/>
      <c r="K143" s="484"/>
      <c r="L143" s="140">
        <v>16500</v>
      </c>
      <c r="N143" s="319"/>
      <c r="O143" s="169" t="str">
        <f t="shared" si="2"/>
        <v>-</v>
      </c>
      <c r="Q143" s="393"/>
    </row>
    <row r="144" spans="1:17" x14ac:dyDescent="0.25">
      <c r="A144" s="315"/>
      <c r="B144" s="29" t="s">
        <v>774</v>
      </c>
      <c r="C144" s="493" t="s">
        <v>826</v>
      </c>
      <c r="D144" s="493"/>
      <c r="E144" s="493"/>
      <c r="F144" s="493"/>
      <c r="G144" s="493"/>
      <c r="H144" s="493"/>
      <c r="I144" s="493"/>
      <c r="L144" s="140"/>
      <c r="N144" s="319"/>
      <c r="O144" s="169" t="str">
        <f t="shared" si="2"/>
        <v>x</v>
      </c>
      <c r="Q144" s="393"/>
    </row>
    <row r="145" spans="1:17" x14ac:dyDescent="0.25">
      <c r="A145" s="315"/>
      <c r="B145" s="29"/>
      <c r="L145" s="89" t="s">
        <v>780</v>
      </c>
      <c r="N145" s="320">
        <f>ROUND(SUM(L142:L144),0)</f>
        <v>24500</v>
      </c>
      <c r="O145" s="169" t="str">
        <f>IF(N145&gt;0,"-","x")</f>
        <v>-</v>
      </c>
      <c r="Q145" s="393"/>
    </row>
    <row r="146" spans="1:17" x14ac:dyDescent="0.25">
      <c r="A146" s="315" t="s">
        <v>588</v>
      </c>
      <c r="B146" s="29"/>
      <c r="C146" s="496" t="s">
        <v>869</v>
      </c>
      <c r="D146" s="497"/>
      <c r="E146" s="497"/>
      <c r="F146" s="497"/>
      <c r="G146" s="497"/>
      <c r="H146" s="497"/>
      <c r="I146" s="497"/>
      <c r="J146" s="497"/>
      <c r="K146" s="497"/>
      <c r="N146" s="323"/>
      <c r="O146" s="169" t="str">
        <f>O150</f>
        <v>-</v>
      </c>
      <c r="Q146" s="393"/>
    </row>
    <row r="147" spans="1:17" x14ac:dyDescent="0.25">
      <c r="A147" s="315"/>
      <c r="B147" s="29" t="s">
        <v>768</v>
      </c>
      <c r="C147" s="484" t="s">
        <v>870</v>
      </c>
      <c r="D147" s="484"/>
      <c r="E147" s="484"/>
      <c r="F147" s="484"/>
      <c r="G147" s="484"/>
      <c r="H147" s="484"/>
      <c r="I147" s="484"/>
      <c r="J147" s="484"/>
      <c r="K147" s="484"/>
      <c r="L147" s="140">
        <v>20000</v>
      </c>
      <c r="N147" s="323"/>
      <c r="O147" s="169" t="str">
        <f t="shared" si="2"/>
        <v>-</v>
      </c>
      <c r="Q147" s="393"/>
    </row>
    <row r="148" spans="1:17" x14ac:dyDescent="0.25">
      <c r="A148" s="315"/>
      <c r="B148" s="29" t="s">
        <v>771</v>
      </c>
      <c r="C148" s="484" t="s">
        <v>871</v>
      </c>
      <c r="D148" s="484"/>
      <c r="E148" s="484"/>
      <c r="F148" s="484"/>
      <c r="G148" s="484"/>
      <c r="H148" s="484"/>
      <c r="I148" s="484"/>
      <c r="J148" s="484"/>
      <c r="K148" s="484"/>
      <c r="L148" s="140"/>
      <c r="N148" s="323"/>
      <c r="O148" s="169" t="str">
        <f t="shared" si="2"/>
        <v>x</v>
      </c>
      <c r="Q148" s="393"/>
    </row>
    <row r="149" spans="1:17" x14ac:dyDescent="0.25">
      <c r="A149" s="315"/>
      <c r="B149" s="29" t="s">
        <v>774</v>
      </c>
      <c r="C149" s="493" t="s">
        <v>826</v>
      </c>
      <c r="D149" s="493"/>
      <c r="E149" s="493"/>
      <c r="F149" s="493"/>
      <c r="G149" s="493"/>
      <c r="H149" s="493"/>
      <c r="I149" s="493"/>
      <c r="L149" s="140"/>
      <c r="N149" s="323"/>
      <c r="O149" s="169" t="str">
        <f t="shared" si="2"/>
        <v>x</v>
      </c>
      <c r="Q149" s="393"/>
    </row>
    <row r="150" spans="1:17" x14ac:dyDescent="0.25">
      <c r="A150" s="315"/>
      <c r="B150" s="29"/>
      <c r="L150" s="89" t="s">
        <v>780</v>
      </c>
      <c r="N150" s="320">
        <f>ROUND(SUM(L147:L149),0)</f>
        <v>20000</v>
      </c>
      <c r="O150" s="169" t="str">
        <f>IF(N150&gt;0,"-","x")</f>
        <v>-</v>
      </c>
      <c r="Q150" s="393"/>
    </row>
    <row r="151" spans="1:17" x14ac:dyDescent="0.25">
      <c r="A151" s="315" t="s">
        <v>590</v>
      </c>
      <c r="B151" s="29"/>
      <c r="C151" s="496" t="s">
        <v>872</v>
      </c>
      <c r="D151" s="497"/>
      <c r="E151" s="497"/>
      <c r="F151" s="497"/>
      <c r="G151" s="497"/>
      <c r="H151" s="497"/>
      <c r="I151" s="497"/>
      <c r="J151" s="497"/>
      <c r="K151" s="497"/>
      <c r="N151" s="323"/>
      <c r="O151" s="169" t="str">
        <f>O155</f>
        <v>-</v>
      </c>
      <c r="Q151" s="393"/>
    </row>
    <row r="152" spans="1:17" x14ac:dyDescent="0.25">
      <c r="A152" s="315"/>
      <c r="B152" s="29" t="s">
        <v>768</v>
      </c>
      <c r="C152" s="484" t="s">
        <v>873</v>
      </c>
      <c r="D152" s="484"/>
      <c r="E152" s="484"/>
      <c r="F152" s="484"/>
      <c r="G152" s="484"/>
      <c r="H152" s="484"/>
      <c r="I152" s="484"/>
      <c r="J152" s="484"/>
      <c r="K152" s="484"/>
      <c r="L152" s="140">
        <v>2000</v>
      </c>
      <c r="N152" s="323"/>
      <c r="O152" s="169" t="str">
        <f t="shared" si="2"/>
        <v>-</v>
      </c>
      <c r="Q152" s="393"/>
    </row>
    <row r="153" spans="1:17" x14ac:dyDescent="0.25">
      <c r="A153" s="315"/>
      <c r="B153" s="29" t="s">
        <v>771</v>
      </c>
      <c r="C153" s="484" t="s">
        <v>874</v>
      </c>
      <c r="D153" s="484"/>
      <c r="E153" s="484"/>
      <c r="F153" s="484"/>
      <c r="G153" s="484"/>
      <c r="H153" s="484"/>
      <c r="I153" s="484"/>
      <c r="J153" s="484"/>
      <c r="K153" s="484"/>
      <c r="L153" s="140"/>
      <c r="N153" s="323"/>
      <c r="O153" s="169" t="str">
        <f t="shared" si="2"/>
        <v>x</v>
      </c>
      <c r="Q153" s="393"/>
    </row>
    <row r="154" spans="1:17" x14ac:dyDescent="0.25">
      <c r="A154" s="315"/>
      <c r="B154" s="29" t="s">
        <v>774</v>
      </c>
      <c r="C154" s="493" t="s">
        <v>989</v>
      </c>
      <c r="D154" s="493"/>
      <c r="E154" s="493"/>
      <c r="F154" s="493"/>
      <c r="G154" s="493"/>
      <c r="H154" s="493"/>
      <c r="I154" s="493"/>
      <c r="L154" s="140">
        <v>40000</v>
      </c>
      <c r="N154" s="323"/>
      <c r="O154" s="169" t="str">
        <f t="shared" si="2"/>
        <v>-</v>
      </c>
      <c r="Q154" s="393"/>
    </row>
    <row r="155" spans="1:17" x14ac:dyDescent="0.25">
      <c r="A155" s="315"/>
      <c r="B155" s="29"/>
      <c r="L155" s="89" t="s">
        <v>780</v>
      </c>
      <c r="N155" s="320">
        <f>ROUND(SUM(L152:L154),0)</f>
        <v>42000</v>
      </c>
      <c r="O155" s="169" t="str">
        <f>IF(N155&gt;0,"-","x")</f>
        <v>-</v>
      </c>
      <c r="Q155" s="393"/>
    </row>
    <row r="156" spans="1:17" x14ac:dyDescent="0.25">
      <c r="A156" s="315" t="s">
        <v>875</v>
      </c>
      <c r="C156" s="496" t="s">
        <v>876</v>
      </c>
      <c r="D156" s="497"/>
      <c r="E156" s="497"/>
      <c r="F156" s="497"/>
      <c r="G156" s="497"/>
      <c r="H156" s="497"/>
      <c r="I156" s="497"/>
      <c r="J156" s="497"/>
      <c r="K156" s="497"/>
      <c r="N156" s="314"/>
      <c r="O156" s="169" t="str">
        <f>O160</f>
        <v>-</v>
      </c>
      <c r="Q156" s="393"/>
    </row>
    <row r="157" spans="1:17" x14ac:dyDescent="0.25">
      <c r="A157" s="315"/>
      <c r="B157" s="29" t="s">
        <v>768</v>
      </c>
      <c r="C157" s="484" t="s">
        <v>842</v>
      </c>
      <c r="D157" s="484"/>
      <c r="E157" s="484"/>
      <c r="F157" s="484"/>
      <c r="G157" s="484"/>
      <c r="H157" s="484"/>
      <c r="I157" s="484"/>
      <c r="J157" s="484"/>
      <c r="K157" s="484"/>
      <c r="L157" s="140">
        <v>6000</v>
      </c>
      <c r="N157" s="314"/>
      <c r="O157" s="169" t="str">
        <f t="shared" si="2"/>
        <v>-</v>
      </c>
      <c r="Q157" s="393"/>
    </row>
    <row r="158" spans="1:17" x14ac:dyDescent="0.25">
      <c r="A158" s="315"/>
      <c r="B158" s="29" t="s">
        <v>771</v>
      </c>
      <c r="C158" s="493" t="s">
        <v>992</v>
      </c>
      <c r="D158" s="493"/>
      <c r="E158" s="493"/>
      <c r="F158" s="493"/>
      <c r="G158" s="493"/>
      <c r="H158" s="493"/>
      <c r="I158" s="493"/>
      <c r="L158" s="140">
        <v>16000</v>
      </c>
      <c r="N158" s="319"/>
      <c r="O158" s="169" t="str">
        <f t="shared" si="2"/>
        <v>-</v>
      </c>
      <c r="Q158" s="393"/>
    </row>
    <row r="159" spans="1:17" x14ac:dyDescent="0.25">
      <c r="A159" s="315"/>
      <c r="B159" s="29" t="s">
        <v>774</v>
      </c>
      <c r="C159" s="493" t="s">
        <v>826</v>
      </c>
      <c r="D159" s="493"/>
      <c r="E159" s="493"/>
      <c r="F159" s="493"/>
      <c r="G159" s="493"/>
      <c r="H159" s="493"/>
      <c r="I159" s="493"/>
      <c r="L159" s="140"/>
      <c r="N159" s="319"/>
      <c r="O159" s="169" t="str">
        <f t="shared" si="2"/>
        <v>x</v>
      </c>
      <c r="Q159" s="393"/>
    </row>
    <row r="160" spans="1:17" x14ac:dyDescent="0.25">
      <c r="A160" s="315"/>
      <c r="B160" s="29"/>
      <c r="C160" s="156"/>
      <c r="D160" s="156"/>
      <c r="E160" s="156"/>
      <c r="F160" s="156"/>
      <c r="G160" s="156"/>
      <c r="H160" s="93"/>
      <c r="I160" s="3"/>
      <c r="L160" s="89" t="s">
        <v>780</v>
      </c>
      <c r="N160" s="320">
        <f>ROUND(SUM(L157:L159),0)</f>
        <v>22000</v>
      </c>
      <c r="O160" s="169" t="str">
        <f>IF(N160&gt;0,"-","x")</f>
        <v>-</v>
      </c>
      <c r="Q160" s="393"/>
    </row>
    <row r="161" spans="1:17" x14ac:dyDescent="0.25">
      <c r="A161" s="315" t="s">
        <v>596</v>
      </c>
      <c r="B161" s="29"/>
      <c r="C161" s="498" t="s">
        <v>877</v>
      </c>
      <c r="D161" s="499"/>
      <c r="E161" s="499"/>
      <c r="F161" s="499"/>
      <c r="G161" s="499"/>
      <c r="H161" s="499"/>
      <c r="I161" s="499"/>
      <c r="J161" s="499"/>
      <c r="K161" s="499"/>
      <c r="L161" s="89"/>
      <c r="N161" s="323"/>
      <c r="O161" s="169" t="str">
        <f>O165</f>
        <v>-</v>
      </c>
      <c r="Q161" s="393"/>
    </row>
    <row r="162" spans="1:17" x14ac:dyDescent="0.25">
      <c r="A162" s="315"/>
      <c r="B162" s="29" t="s">
        <v>768</v>
      </c>
      <c r="C162" s="484" t="s">
        <v>878</v>
      </c>
      <c r="D162" s="484"/>
      <c r="E162" s="484"/>
      <c r="F162" s="484"/>
      <c r="G162" s="484"/>
      <c r="H162" s="484"/>
      <c r="I162" s="484"/>
      <c r="J162" s="484"/>
      <c r="K162" s="484"/>
      <c r="L162" s="161">
        <f>ROUND('Year 1 Revenues'!$M$96,0)</f>
        <v>93077</v>
      </c>
      <c r="N162" s="323"/>
      <c r="O162" s="169" t="str">
        <f>IF(L162&gt;0,"-","x")</f>
        <v>-</v>
      </c>
      <c r="Q162" s="393"/>
    </row>
    <row r="163" spans="1:17" x14ac:dyDescent="0.25">
      <c r="A163" s="315"/>
      <c r="B163" s="29" t="s">
        <v>771</v>
      </c>
      <c r="C163" s="484" t="s">
        <v>879</v>
      </c>
      <c r="D163" s="484"/>
      <c r="E163" s="484"/>
      <c r="F163" s="484"/>
      <c r="G163" s="484"/>
      <c r="H163" s="484"/>
      <c r="I163" s="484"/>
      <c r="J163" s="484"/>
      <c r="K163" s="484"/>
      <c r="L163" s="140"/>
      <c r="N163" s="323"/>
      <c r="O163" s="169" t="str">
        <f>IF(L163&gt;0,"-","x")</f>
        <v>x</v>
      </c>
      <c r="Q163" s="393"/>
    </row>
    <row r="164" spans="1:17" x14ac:dyDescent="0.25">
      <c r="A164" s="315"/>
      <c r="B164" s="29" t="s">
        <v>774</v>
      </c>
      <c r="C164" s="493" t="s">
        <v>827</v>
      </c>
      <c r="D164" s="493"/>
      <c r="E164" s="493"/>
      <c r="F164" s="493"/>
      <c r="G164" s="493"/>
      <c r="H164" s="493"/>
      <c r="I164" s="493"/>
      <c r="L164" s="140"/>
      <c r="N164" s="323"/>
      <c r="O164" s="169" t="str">
        <f>IF(L164&gt;0,"-","x")</f>
        <v>x</v>
      </c>
      <c r="Q164" s="393"/>
    </row>
    <row r="165" spans="1:17" x14ac:dyDescent="0.25">
      <c r="A165" s="315"/>
      <c r="B165" s="29"/>
      <c r="L165" s="89" t="s">
        <v>780</v>
      </c>
      <c r="N165" s="320">
        <f>ROUND(SUM(L162:L164),0)</f>
        <v>93077</v>
      </c>
      <c r="O165" s="169" t="str">
        <f>IF(N165&gt;0,"-","x")</f>
        <v>-</v>
      </c>
      <c r="Q165" s="393"/>
    </row>
    <row r="166" spans="1:17" x14ac:dyDescent="0.25">
      <c r="A166" s="315" t="s">
        <v>880</v>
      </c>
      <c r="B166" s="29"/>
      <c r="C166" s="435" t="s">
        <v>881</v>
      </c>
      <c r="N166" s="319"/>
      <c r="O166" s="169" t="str">
        <f>O173</f>
        <v>-</v>
      </c>
      <c r="Q166" s="393"/>
    </row>
    <row r="167" spans="1:17" x14ac:dyDescent="0.25">
      <c r="A167" s="315"/>
      <c r="B167" s="29" t="s">
        <v>768</v>
      </c>
      <c r="C167" s="1" t="s">
        <v>882</v>
      </c>
      <c r="L167" s="140"/>
      <c r="N167" s="314"/>
      <c r="O167" s="169" t="str">
        <f t="shared" si="2"/>
        <v>x</v>
      </c>
      <c r="Q167" s="393"/>
    </row>
    <row r="168" spans="1:17" x14ac:dyDescent="0.25">
      <c r="A168" s="315"/>
      <c r="B168" s="29" t="s">
        <v>771</v>
      </c>
      <c r="C168" s="493" t="s">
        <v>883</v>
      </c>
      <c r="D168" s="493"/>
      <c r="E168" s="493"/>
      <c r="F168" s="493"/>
      <c r="G168" s="493"/>
      <c r="H168" s="493"/>
      <c r="I168" s="493"/>
      <c r="L168" s="140"/>
      <c r="N168" s="319"/>
      <c r="O168" s="169" t="str">
        <f t="shared" si="2"/>
        <v>x</v>
      </c>
      <c r="Q168" s="393"/>
    </row>
    <row r="169" spans="1:17" x14ac:dyDescent="0.25">
      <c r="A169" s="315"/>
      <c r="B169" s="29" t="s">
        <v>774</v>
      </c>
      <c r="C169" s="1" t="s">
        <v>884</v>
      </c>
      <c r="D169" s="431"/>
      <c r="E169" s="431"/>
      <c r="F169" s="431"/>
      <c r="G169" s="431"/>
      <c r="H169" s="431"/>
      <c r="I169" s="431"/>
      <c r="L169" s="140">
        <f>(57188.71*12)-L171</f>
        <v>66080.280000000028</v>
      </c>
      <c r="N169" s="319"/>
      <c r="O169" s="169" t="str">
        <f t="shared" si="2"/>
        <v>-</v>
      </c>
      <c r="Q169" s="393"/>
    </row>
    <row r="170" spans="1:17" x14ac:dyDescent="0.25">
      <c r="A170" s="315"/>
      <c r="B170" s="29" t="s">
        <v>776</v>
      </c>
      <c r="C170" s="1" t="s">
        <v>885</v>
      </c>
      <c r="L170" s="140"/>
      <c r="N170" s="319"/>
      <c r="O170" s="169" t="str">
        <f>IF(L170&gt;0,"-","x")</f>
        <v>x</v>
      </c>
      <c r="Q170" s="393"/>
    </row>
    <row r="171" spans="1:17" x14ac:dyDescent="0.25">
      <c r="A171" s="315"/>
      <c r="B171" s="29" t="s">
        <v>778</v>
      </c>
      <c r="C171" s="493" t="s">
        <v>886</v>
      </c>
      <c r="D171" s="493"/>
      <c r="E171" s="493"/>
      <c r="F171" s="493"/>
      <c r="G171" s="493"/>
      <c r="H171" s="493"/>
      <c r="I171" s="493"/>
      <c r="L171" s="140">
        <v>620184.24</v>
      </c>
      <c r="N171" s="319"/>
      <c r="O171" s="169" t="str">
        <f>IF(L171&gt;0,"-","x")</f>
        <v>-</v>
      </c>
      <c r="Q171" s="393"/>
    </row>
    <row r="172" spans="1:17" x14ac:dyDescent="0.25">
      <c r="A172" s="315"/>
      <c r="B172" s="29" t="s">
        <v>779</v>
      </c>
      <c r="C172" s="493" t="s">
        <v>994</v>
      </c>
      <c r="D172" s="493"/>
      <c r="E172" s="493"/>
      <c r="F172" s="493"/>
      <c r="G172" s="493"/>
      <c r="H172" s="493"/>
      <c r="I172" s="493"/>
      <c r="L172" s="140"/>
      <c r="N172" s="319"/>
      <c r="O172" s="169" t="str">
        <f>IF(L172&gt;0,"-","x")</f>
        <v>x</v>
      </c>
      <c r="Q172" s="393"/>
    </row>
    <row r="173" spans="1:17" x14ac:dyDescent="0.25">
      <c r="A173" s="315"/>
      <c r="B173" s="29"/>
      <c r="I173" s="3"/>
      <c r="L173" s="89" t="s">
        <v>780</v>
      </c>
      <c r="N173" s="320">
        <f>ROUND(SUM(L167:L172),0)</f>
        <v>686265</v>
      </c>
      <c r="O173" s="169" t="str">
        <f>IF(N173&gt;0,"-","x")</f>
        <v>-</v>
      </c>
      <c r="Q173" s="393"/>
    </row>
    <row r="174" spans="1:17" x14ac:dyDescent="0.25">
      <c r="A174" s="315" t="s">
        <v>607</v>
      </c>
      <c r="C174" s="435" t="s">
        <v>887</v>
      </c>
      <c r="N174" s="314"/>
      <c r="O174" s="169" t="str">
        <f>O186</f>
        <v>-</v>
      </c>
      <c r="Q174" s="393"/>
    </row>
    <row r="175" spans="1:17" x14ac:dyDescent="0.25">
      <c r="A175" s="315"/>
      <c r="B175" s="29"/>
      <c r="C175" s="483" t="s">
        <v>888</v>
      </c>
      <c r="D175" s="484"/>
      <c r="E175" s="484"/>
      <c r="F175" s="484"/>
      <c r="G175" s="484"/>
      <c r="H175" s="484"/>
      <c r="I175" s="484"/>
      <c r="J175" s="484"/>
      <c r="K175" s="484"/>
      <c r="L175" s="317"/>
      <c r="N175" s="314"/>
      <c r="O175" s="169" t="str">
        <f>O176</f>
        <v>x</v>
      </c>
      <c r="Q175" s="393"/>
    </row>
    <row r="176" spans="1:17" ht="15.75" thickBot="1" x14ac:dyDescent="0.3">
      <c r="A176" s="315"/>
      <c r="B176" s="29" t="s">
        <v>768</v>
      </c>
      <c r="C176" s="3" t="s">
        <v>769</v>
      </c>
      <c r="D176" s="158">
        <f>'Year 1 Staffing'!$E$240</f>
        <v>0</v>
      </c>
      <c r="E176" s="3" t="s">
        <v>498</v>
      </c>
      <c r="F176" s="3" t="s">
        <v>784</v>
      </c>
      <c r="G176" s="159">
        <f>'Year 1 Staffing'!$H$240</f>
        <v>0</v>
      </c>
      <c r="L176" s="104">
        <f>ROUND((D176*G176),0)</f>
        <v>0</v>
      </c>
      <c r="N176" s="319"/>
      <c r="O176" s="169" t="str">
        <f t="shared" ref="O176:O185" si="3">IF(L176&gt;0,"-","x")</f>
        <v>x</v>
      </c>
      <c r="Q176" s="393"/>
    </row>
    <row r="177" spans="1:17" ht="15.75" thickBot="1" x14ac:dyDescent="0.3">
      <c r="A177" s="315"/>
      <c r="B177" s="29" t="s">
        <v>771</v>
      </c>
      <c r="C177" s="460" t="s">
        <v>772</v>
      </c>
      <c r="D177" s="460"/>
      <c r="E177" s="460"/>
      <c r="F177" s="460"/>
      <c r="G177" s="460"/>
      <c r="H177" s="160">
        <f>'Year 1 Staffing'!$I$240</f>
        <v>0</v>
      </c>
      <c r="I177" s="3"/>
      <c r="L177" s="105">
        <f>ROUND((L176*H177)+(D176*7000*'Year 1 Staffing'!N240),0)</f>
        <v>0</v>
      </c>
      <c r="N177" s="319"/>
      <c r="O177" s="169" t="str">
        <f t="shared" si="3"/>
        <v>x</v>
      </c>
      <c r="Q177" s="393"/>
    </row>
    <row r="178" spans="1:17" ht="15.75" thickBot="1" x14ac:dyDescent="0.3">
      <c r="A178" s="315"/>
      <c r="B178" s="29" t="s">
        <v>774</v>
      </c>
      <c r="C178" s="185" t="s">
        <v>889</v>
      </c>
      <c r="D178" s="158">
        <f>'Year 1 Staffing'!$E$247</f>
        <v>0.5</v>
      </c>
      <c r="E178" s="3" t="s">
        <v>498</v>
      </c>
      <c r="F178" s="3" t="s">
        <v>784</v>
      </c>
      <c r="G178" s="159">
        <f>'Year 1 Staffing'!$H$248</f>
        <v>70000</v>
      </c>
      <c r="I178" s="3"/>
      <c r="L178" s="104">
        <f>ROUND((D178*G178),0)</f>
        <v>35000</v>
      </c>
      <c r="N178" s="319"/>
      <c r="O178" s="169" t="str">
        <f>IF(L178&gt;0,"-","x")</f>
        <v>-</v>
      </c>
      <c r="Q178" s="393"/>
    </row>
    <row r="179" spans="1:17" ht="15.75" thickBot="1" x14ac:dyDescent="0.3">
      <c r="A179" s="315"/>
      <c r="B179" s="29" t="s">
        <v>776</v>
      </c>
      <c r="C179" s="460" t="s">
        <v>772</v>
      </c>
      <c r="D179" s="460"/>
      <c r="E179" s="460"/>
      <c r="F179" s="460"/>
      <c r="G179" s="460"/>
      <c r="H179" s="160">
        <f>'Year 1 Staffing'!$I$248</f>
        <v>7.6600000000000001E-2</v>
      </c>
      <c r="I179" s="3"/>
      <c r="L179" s="105">
        <f>ROUND((L178*H179)+(D178*7000*'Year 1 Staffing'!N242),0)</f>
        <v>2695</v>
      </c>
      <c r="N179" s="314"/>
      <c r="O179" s="169" t="str">
        <f>IF(L179&gt;0,"-","x")</f>
        <v>-</v>
      </c>
      <c r="Q179" s="393"/>
    </row>
    <row r="180" spans="1:17" x14ac:dyDescent="0.25">
      <c r="A180" s="315"/>
      <c r="B180" s="29" t="s">
        <v>778</v>
      </c>
      <c r="C180" s="185" t="s">
        <v>17</v>
      </c>
      <c r="D180" s="185"/>
      <c r="E180" s="185"/>
      <c r="F180" s="185"/>
      <c r="G180" s="185"/>
      <c r="H180" s="185"/>
      <c r="I180" s="185"/>
      <c r="J180" s="185"/>
      <c r="K180" s="185"/>
      <c r="L180" s="140"/>
      <c r="N180" s="319"/>
      <c r="O180" s="169" t="str">
        <f>IF(L180&gt;0,"-","x")</f>
        <v>x</v>
      </c>
      <c r="Q180" s="393"/>
    </row>
    <row r="181" spans="1:17" x14ac:dyDescent="0.25">
      <c r="A181" s="315"/>
      <c r="B181" s="29" t="s">
        <v>779</v>
      </c>
      <c r="C181" s="484" t="s">
        <v>821</v>
      </c>
      <c r="D181" s="484"/>
      <c r="E181" s="484"/>
      <c r="F181" s="484"/>
      <c r="G181" s="484"/>
      <c r="H181" s="484"/>
      <c r="I181" s="484"/>
      <c r="J181" s="484"/>
      <c r="K181" s="484"/>
      <c r="L181" s="140"/>
      <c r="N181" s="319"/>
      <c r="O181" s="169" t="str">
        <f>IF(L181&gt;0,"-","x")</f>
        <v>x</v>
      </c>
      <c r="Q181" s="393"/>
    </row>
    <row r="182" spans="1:17" x14ac:dyDescent="0.25">
      <c r="A182" s="315"/>
      <c r="B182" s="29" t="s">
        <v>782</v>
      </c>
      <c r="C182" s="484" t="s">
        <v>822</v>
      </c>
      <c r="D182" s="484"/>
      <c r="E182" s="484"/>
      <c r="F182" s="484"/>
      <c r="G182" s="484"/>
      <c r="H182" s="484"/>
      <c r="I182" s="484"/>
      <c r="J182" s="484"/>
      <c r="K182" s="484"/>
      <c r="L182" s="140"/>
      <c r="N182" s="319"/>
      <c r="O182" s="169" t="str">
        <f>IF(L182&gt;0,"-","x")</f>
        <v>x</v>
      </c>
      <c r="Q182" s="393"/>
    </row>
    <row r="183" spans="1:17" x14ac:dyDescent="0.25">
      <c r="A183" s="315"/>
      <c r="B183" s="29" t="s">
        <v>785</v>
      </c>
      <c r="C183" s="495" t="s">
        <v>890</v>
      </c>
      <c r="D183" s="495"/>
      <c r="E183" s="495"/>
      <c r="F183" s="495"/>
      <c r="G183" s="495"/>
      <c r="H183" s="495"/>
      <c r="I183" s="495"/>
      <c r="J183" s="495"/>
      <c r="K183" s="495"/>
      <c r="L183" s="140"/>
      <c r="N183" s="314"/>
      <c r="O183" s="169" t="str">
        <f t="shared" si="3"/>
        <v>x</v>
      </c>
      <c r="Q183" s="393"/>
    </row>
    <row r="184" spans="1:17" x14ac:dyDescent="0.25">
      <c r="A184" s="315"/>
      <c r="B184" s="29" t="s">
        <v>786</v>
      </c>
      <c r="C184" s="484" t="s">
        <v>891</v>
      </c>
      <c r="D184" s="484"/>
      <c r="E184" s="484"/>
      <c r="F184" s="484"/>
      <c r="G184" s="484"/>
      <c r="H184" s="484"/>
      <c r="I184" s="484"/>
      <c r="J184" s="484"/>
      <c r="K184" s="484"/>
      <c r="L184" s="140"/>
      <c r="N184" s="319"/>
      <c r="O184" s="169" t="str">
        <f t="shared" si="3"/>
        <v>x</v>
      </c>
      <c r="Q184" s="393"/>
    </row>
    <row r="185" spans="1:17" x14ac:dyDescent="0.25">
      <c r="A185" s="315"/>
      <c r="B185" s="29" t="s">
        <v>788</v>
      </c>
      <c r="C185" s="493" t="s">
        <v>826</v>
      </c>
      <c r="D185" s="493"/>
      <c r="E185" s="493"/>
      <c r="F185" s="493"/>
      <c r="G185" s="493"/>
      <c r="H185" s="493"/>
      <c r="I185" s="493"/>
      <c r="L185" s="140"/>
      <c r="N185" s="319"/>
      <c r="O185" s="169" t="str">
        <f t="shared" si="3"/>
        <v>x</v>
      </c>
      <c r="Q185" s="393"/>
    </row>
    <row r="186" spans="1:17" x14ac:dyDescent="0.25">
      <c r="A186" s="315"/>
      <c r="B186" s="29"/>
      <c r="C186" s="156"/>
      <c r="D186" s="156"/>
      <c r="E186" s="156"/>
      <c r="F186" s="156"/>
      <c r="G186" s="156"/>
      <c r="H186" s="93"/>
      <c r="I186" s="3"/>
      <c r="L186" s="89" t="s">
        <v>780</v>
      </c>
      <c r="N186" s="320">
        <f>ROUND(SUM(L176:L185),0)</f>
        <v>37695</v>
      </c>
      <c r="O186" s="169" t="str">
        <f>IF(N186&gt;0,"-","x")</f>
        <v>-</v>
      </c>
      <c r="Q186" s="393"/>
    </row>
    <row r="187" spans="1:17" x14ac:dyDescent="0.25">
      <c r="A187" s="315" t="s">
        <v>617</v>
      </c>
      <c r="B187" s="29"/>
      <c r="C187" s="435" t="s">
        <v>892</v>
      </c>
      <c r="N187" s="319"/>
      <c r="O187" s="169" t="str">
        <f>O206</f>
        <v>-</v>
      </c>
      <c r="Q187" s="393"/>
    </row>
    <row r="188" spans="1:17" x14ac:dyDescent="0.25">
      <c r="A188" s="315"/>
      <c r="B188" s="29"/>
      <c r="C188" s="483" t="s">
        <v>893</v>
      </c>
      <c r="D188" s="484"/>
      <c r="E188" s="484"/>
      <c r="F188" s="484"/>
      <c r="G188" s="484"/>
      <c r="H188" s="484"/>
      <c r="I188" s="484"/>
      <c r="J188" s="484"/>
      <c r="K188" s="484"/>
      <c r="L188" s="317"/>
      <c r="N188" s="314"/>
      <c r="O188" s="169" t="str">
        <f>O189</f>
        <v>x</v>
      </c>
      <c r="Q188" s="393"/>
    </row>
    <row r="189" spans="1:17" ht="15.75" thickBot="1" x14ac:dyDescent="0.3">
      <c r="A189" s="315"/>
      <c r="B189" s="29" t="s">
        <v>768</v>
      </c>
      <c r="C189" s="3" t="s">
        <v>769</v>
      </c>
      <c r="D189" s="158">
        <f>'Year 1 Staffing'!$E$254</f>
        <v>0</v>
      </c>
      <c r="E189" s="3" t="s">
        <v>498</v>
      </c>
      <c r="F189" s="3" t="s">
        <v>784</v>
      </c>
      <c r="G189" s="159">
        <f>'Year 1 Staffing'!$H$255</f>
        <v>0</v>
      </c>
      <c r="L189" s="104">
        <f>ROUND((D189*G189),0)</f>
        <v>0</v>
      </c>
      <c r="N189" s="319"/>
      <c r="O189" s="169" t="str">
        <f>IF(L189&gt;0,"-","x")</f>
        <v>x</v>
      </c>
      <c r="Q189" s="393"/>
    </row>
    <row r="190" spans="1:17" ht="15.75" thickBot="1" x14ac:dyDescent="0.3">
      <c r="A190" s="315"/>
      <c r="B190" s="29" t="s">
        <v>771</v>
      </c>
      <c r="C190" s="460" t="s">
        <v>772</v>
      </c>
      <c r="D190" s="460"/>
      <c r="E190" s="460"/>
      <c r="F190" s="460"/>
      <c r="G190" s="460"/>
      <c r="H190" s="160">
        <f>'Year 1 Staffing'!$I$255</f>
        <v>0</v>
      </c>
      <c r="I190" s="3"/>
      <c r="L190" s="105">
        <f>ROUND((L189*H190)+(D189*7000*'Year 1 Staffing'!N250),0)</f>
        <v>0</v>
      </c>
      <c r="N190" s="319"/>
      <c r="O190" s="169" t="str">
        <f>IF(L190&gt;0,"-","x")</f>
        <v>x</v>
      </c>
      <c r="Q190" s="393"/>
    </row>
    <row r="191" spans="1:17" x14ac:dyDescent="0.25">
      <c r="A191" s="315"/>
      <c r="B191" s="29"/>
      <c r="C191" s="483" t="s">
        <v>894</v>
      </c>
      <c r="D191" s="484"/>
      <c r="E191" s="484"/>
      <c r="F191" s="484"/>
      <c r="G191" s="484"/>
      <c r="H191" s="484"/>
      <c r="I191" s="484"/>
      <c r="J191" s="484"/>
      <c r="K191" s="484"/>
      <c r="L191" s="317"/>
      <c r="N191" s="314"/>
      <c r="O191" s="169" t="str">
        <f>O192</f>
        <v>-</v>
      </c>
      <c r="Q191" s="393"/>
    </row>
    <row r="192" spans="1:17" ht="15.75" thickBot="1" x14ac:dyDescent="0.3">
      <c r="A192" s="315"/>
      <c r="B192" s="29" t="s">
        <v>774</v>
      </c>
      <c r="C192" s="3" t="s">
        <v>769</v>
      </c>
      <c r="D192" s="158">
        <f>'Year 1 Staffing'!$E$261</f>
        <v>0.75</v>
      </c>
      <c r="E192" s="3" t="s">
        <v>498</v>
      </c>
      <c r="F192" s="3" t="s">
        <v>784</v>
      </c>
      <c r="G192" s="159">
        <f>'Year 1 Staffing'!$H$262</f>
        <v>24583.33</v>
      </c>
      <c r="L192" s="104">
        <f>ROUND((D192*G192),0)</f>
        <v>18437</v>
      </c>
      <c r="N192" s="319"/>
      <c r="O192" s="169" t="str">
        <f>IF(L192&gt;0,"-","x")</f>
        <v>-</v>
      </c>
      <c r="Q192" s="393"/>
    </row>
    <row r="193" spans="1:17" ht="15.75" thickBot="1" x14ac:dyDescent="0.3">
      <c r="A193" s="315"/>
      <c r="B193" s="29" t="s">
        <v>776</v>
      </c>
      <c r="C193" s="460" t="s">
        <v>772</v>
      </c>
      <c r="D193" s="460"/>
      <c r="E193" s="460"/>
      <c r="F193" s="460"/>
      <c r="G193" s="460"/>
      <c r="H193" s="160">
        <f>'Year 1 Staffing'!$I$262</f>
        <v>0.1966</v>
      </c>
      <c r="I193" s="3"/>
      <c r="L193" s="105">
        <f>ROUND((L192*H193)+(D192*7000*'Year 1 Staffing'!N257),0)</f>
        <v>3646</v>
      </c>
      <c r="N193" s="319"/>
      <c r="O193" s="169" t="str">
        <f>IF(L193&gt;0,"-","x")</f>
        <v>-</v>
      </c>
      <c r="Q193" s="393"/>
    </row>
    <row r="194" spans="1:17" x14ac:dyDescent="0.25">
      <c r="A194" s="315"/>
      <c r="B194" s="29"/>
      <c r="C194" s="483" t="s">
        <v>895</v>
      </c>
      <c r="D194" s="484"/>
      <c r="E194" s="484"/>
      <c r="F194" s="484"/>
      <c r="G194" s="484"/>
      <c r="H194" s="484"/>
      <c r="I194" s="484"/>
      <c r="J194" s="484"/>
      <c r="K194" s="484"/>
      <c r="L194" s="317"/>
      <c r="N194" s="314"/>
      <c r="O194" s="169" t="str">
        <f>O195</f>
        <v>x</v>
      </c>
      <c r="Q194" s="393"/>
    </row>
    <row r="195" spans="1:17" ht="15.75" thickBot="1" x14ac:dyDescent="0.3">
      <c r="A195" s="315"/>
      <c r="B195" s="29" t="s">
        <v>778</v>
      </c>
      <c r="C195" s="3" t="s">
        <v>769</v>
      </c>
      <c r="D195" s="158">
        <f>'Year 1 Staffing'!$E$264</f>
        <v>0</v>
      </c>
      <c r="E195" s="3" t="s">
        <v>498</v>
      </c>
      <c r="F195" s="3" t="s">
        <v>784</v>
      </c>
      <c r="G195" s="159">
        <f>'Year 1 Staffing'!$H$264</f>
        <v>0</v>
      </c>
      <c r="L195" s="104">
        <f>ROUND((D195*G195),0)</f>
        <v>0</v>
      </c>
      <c r="N195" s="319"/>
      <c r="O195" s="169" t="str">
        <f t="shared" ref="O195:O205" si="4">IF(L195&gt;0,"-","x")</f>
        <v>x</v>
      </c>
      <c r="Q195" s="393"/>
    </row>
    <row r="196" spans="1:17" ht="15.75" thickBot="1" x14ac:dyDescent="0.3">
      <c r="A196" s="315"/>
      <c r="B196" s="29" t="s">
        <v>779</v>
      </c>
      <c r="C196" s="460" t="s">
        <v>772</v>
      </c>
      <c r="D196" s="460"/>
      <c r="E196" s="460"/>
      <c r="F196" s="460"/>
      <c r="G196" s="460"/>
      <c r="H196" s="160">
        <f>'Year 1 Staffing'!$I$264</f>
        <v>0</v>
      </c>
      <c r="I196" s="3"/>
      <c r="L196" s="105">
        <f>ROUND((L195*H196)+(D195*7000*'Year 1 Staffing'!N264),0)</f>
        <v>0</v>
      </c>
      <c r="N196" s="319"/>
      <c r="O196" s="169" t="str">
        <f t="shared" si="4"/>
        <v>x</v>
      </c>
      <c r="Q196" s="393"/>
    </row>
    <row r="197" spans="1:17" x14ac:dyDescent="0.25">
      <c r="A197" s="315"/>
      <c r="B197" s="29" t="s">
        <v>782</v>
      </c>
      <c r="C197" s="185" t="s">
        <v>17</v>
      </c>
      <c r="D197" s="185"/>
      <c r="E197" s="185"/>
      <c r="F197" s="185"/>
      <c r="G197" s="185"/>
      <c r="H197" s="185"/>
      <c r="I197" s="185"/>
      <c r="J197" s="185"/>
      <c r="K197" s="185"/>
      <c r="L197" s="140"/>
      <c r="N197" s="319"/>
      <c r="O197" s="169" t="str">
        <f>IF(L197&gt;0,"-","x")</f>
        <v>x</v>
      </c>
      <c r="Q197" s="393"/>
    </row>
    <row r="198" spans="1:17" x14ac:dyDescent="0.25">
      <c r="A198" s="315"/>
      <c r="B198" s="29" t="s">
        <v>785</v>
      </c>
      <c r="C198" s="495" t="s">
        <v>990</v>
      </c>
      <c r="D198" s="495"/>
      <c r="E198" s="495"/>
      <c r="F198" s="495"/>
      <c r="G198" s="495"/>
      <c r="H198" s="495"/>
      <c r="I198" s="495"/>
      <c r="J198" s="495"/>
      <c r="K198" s="495"/>
      <c r="L198" s="140">
        <v>183512</v>
      </c>
      <c r="N198" s="319"/>
      <c r="O198" s="169" t="str">
        <f t="shared" si="4"/>
        <v>-</v>
      </c>
      <c r="Q198" s="393"/>
    </row>
    <row r="199" spans="1:17" x14ac:dyDescent="0.25">
      <c r="A199" s="315"/>
      <c r="B199" s="29" t="s">
        <v>786</v>
      </c>
      <c r="C199" s="484" t="s">
        <v>896</v>
      </c>
      <c r="D199" s="484"/>
      <c r="E199" s="484"/>
      <c r="F199" s="484"/>
      <c r="G199" s="484"/>
      <c r="H199" s="484"/>
      <c r="I199" s="484"/>
      <c r="J199" s="484"/>
      <c r="K199" s="484"/>
      <c r="L199" s="140">
        <v>2500</v>
      </c>
      <c r="N199" s="319"/>
      <c r="O199" s="169" t="str">
        <f t="shared" si="4"/>
        <v>-</v>
      </c>
      <c r="Q199" s="393"/>
    </row>
    <row r="200" spans="1:17" x14ac:dyDescent="0.25">
      <c r="A200" s="315"/>
      <c r="B200" s="29" t="s">
        <v>788</v>
      </c>
      <c r="C200" s="484" t="s">
        <v>897</v>
      </c>
      <c r="D200" s="484"/>
      <c r="E200" s="484"/>
      <c r="F200" s="484"/>
      <c r="G200" s="484"/>
      <c r="H200" s="484"/>
      <c r="I200" s="484"/>
      <c r="J200" s="484"/>
      <c r="K200" s="484"/>
      <c r="L200" s="140"/>
      <c r="N200" s="319"/>
      <c r="O200" s="169" t="str">
        <f t="shared" si="4"/>
        <v>x</v>
      </c>
      <c r="Q200" s="393"/>
    </row>
    <row r="201" spans="1:17" x14ac:dyDescent="0.25">
      <c r="A201" s="315"/>
      <c r="B201" s="29" t="s">
        <v>789</v>
      </c>
      <c r="C201" s="484" t="s">
        <v>898</v>
      </c>
      <c r="D201" s="484"/>
      <c r="E201" s="484"/>
      <c r="F201" s="484"/>
      <c r="G201" s="484"/>
      <c r="H201" s="484"/>
      <c r="I201" s="484"/>
      <c r="J201" s="484"/>
      <c r="K201" s="484"/>
      <c r="L201" s="140"/>
      <c r="N201" s="319"/>
      <c r="O201" s="169" t="str">
        <f t="shared" si="4"/>
        <v>x</v>
      </c>
      <c r="Q201" s="393"/>
    </row>
    <row r="202" spans="1:17" x14ac:dyDescent="0.25">
      <c r="A202" s="315"/>
      <c r="B202" s="29" t="s">
        <v>790</v>
      </c>
      <c r="C202" s="1" t="s">
        <v>899</v>
      </c>
      <c r="L202" s="140"/>
      <c r="N202" s="319"/>
      <c r="O202" s="169" t="str">
        <f t="shared" si="4"/>
        <v>x</v>
      </c>
      <c r="Q202" s="393"/>
    </row>
    <row r="203" spans="1:17" x14ac:dyDescent="0.25">
      <c r="A203" s="315"/>
      <c r="B203" s="29" t="s">
        <v>792</v>
      </c>
      <c r="C203" s="484" t="s">
        <v>900</v>
      </c>
      <c r="D203" s="484"/>
      <c r="E203" s="484"/>
      <c r="F203" s="484"/>
      <c r="G203" s="484"/>
      <c r="H203" s="484"/>
      <c r="I203" s="484"/>
      <c r="J203" s="484"/>
      <c r="K203" s="484"/>
      <c r="L203" s="140"/>
      <c r="N203" s="319"/>
      <c r="O203" s="169" t="str">
        <f t="shared" si="4"/>
        <v>x</v>
      </c>
      <c r="Q203" s="393"/>
    </row>
    <row r="204" spans="1:17" x14ac:dyDescent="0.25">
      <c r="A204" s="315"/>
      <c r="B204" s="29" t="s">
        <v>793</v>
      </c>
      <c r="C204" s="484" t="s">
        <v>901</v>
      </c>
      <c r="D204" s="484"/>
      <c r="E204" s="484"/>
      <c r="F204" s="484"/>
      <c r="G204" s="484"/>
      <c r="H204" s="484"/>
      <c r="I204" s="484"/>
      <c r="J204" s="484"/>
      <c r="K204" s="484"/>
      <c r="L204" s="140"/>
      <c r="N204" s="319"/>
      <c r="O204" s="169" t="str">
        <f t="shared" si="4"/>
        <v>x</v>
      </c>
      <c r="Q204" s="393"/>
    </row>
    <row r="205" spans="1:17" x14ac:dyDescent="0.25">
      <c r="A205" s="315"/>
      <c r="B205" s="29" t="s">
        <v>795</v>
      </c>
      <c r="C205" s="493" t="s">
        <v>1003</v>
      </c>
      <c r="D205" s="493"/>
      <c r="E205" s="493"/>
      <c r="F205" s="493"/>
      <c r="G205" s="493"/>
      <c r="H205" s="493"/>
      <c r="I205" s="493"/>
      <c r="L205" s="140">
        <v>11000</v>
      </c>
      <c r="N205" s="314"/>
      <c r="O205" s="169" t="str">
        <f t="shared" si="4"/>
        <v>-</v>
      </c>
      <c r="Q205" s="393"/>
    </row>
    <row r="206" spans="1:17" x14ac:dyDescent="0.25">
      <c r="A206" s="315"/>
      <c r="B206" s="29"/>
      <c r="I206" s="3"/>
      <c r="L206" s="89" t="s">
        <v>780</v>
      </c>
      <c r="N206" s="320">
        <f>ROUND(SUM(L189:L205),0)</f>
        <v>219095</v>
      </c>
      <c r="O206" s="169" t="str">
        <f>IF(N206&gt;0,"-","x")</f>
        <v>-</v>
      </c>
      <c r="Q206" s="393"/>
    </row>
    <row r="207" spans="1:17" x14ac:dyDescent="0.25">
      <c r="A207" s="315" t="s">
        <v>632</v>
      </c>
      <c r="B207" s="29"/>
      <c r="C207" s="496" t="s">
        <v>902</v>
      </c>
      <c r="D207" s="497"/>
      <c r="E207" s="497"/>
      <c r="F207" s="497"/>
      <c r="G207" s="497"/>
      <c r="H207" s="497"/>
      <c r="I207" s="497"/>
      <c r="J207" s="497"/>
      <c r="K207" s="497"/>
      <c r="N207" s="319"/>
      <c r="O207" s="169" t="str">
        <f>O212</f>
        <v>x</v>
      </c>
      <c r="Q207" s="393"/>
    </row>
    <row r="208" spans="1:17" x14ac:dyDescent="0.25">
      <c r="A208" s="315"/>
      <c r="B208" s="29" t="s">
        <v>768</v>
      </c>
      <c r="C208" s="484" t="s">
        <v>821</v>
      </c>
      <c r="D208" s="484"/>
      <c r="E208" s="484"/>
      <c r="F208" s="484"/>
      <c r="G208" s="484"/>
      <c r="H208" s="484"/>
      <c r="I208" s="484"/>
      <c r="J208" s="484"/>
      <c r="K208" s="484"/>
      <c r="L208" s="140"/>
      <c r="N208" s="319"/>
      <c r="O208" s="169" t="str">
        <f>IF(L208&gt;0,"-","x")</f>
        <v>x</v>
      </c>
      <c r="Q208" s="393"/>
    </row>
    <row r="209" spans="1:17" x14ac:dyDescent="0.25">
      <c r="A209" s="315"/>
      <c r="B209" s="29" t="s">
        <v>771</v>
      </c>
      <c r="C209" s="484" t="s">
        <v>822</v>
      </c>
      <c r="D209" s="484"/>
      <c r="E209" s="484"/>
      <c r="F209" s="484"/>
      <c r="G209" s="484"/>
      <c r="H209" s="484"/>
      <c r="I209" s="484"/>
      <c r="J209" s="484"/>
      <c r="K209" s="484"/>
      <c r="L209" s="140"/>
      <c r="N209" s="319"/>
      <c r="O209" s="169" t="str">
        <f>IF(L209&gt;0,"-","x")</f>
        <v>x</v>
      </c>
      <c r="Q209" s="393"/>
    </row>
    <row r="210" spans="1:17" x14ac:dyDescent="0.25">
      <c r="A210" s="315"/>
      <c r="B210" s="29" t="s">
        <v>774</v>
      </c>
      <c r="C210" s="493" t="s">
        <v>826</v>
      </c>
      <c r="D210" s="493"/>
      <c r="E210" s="493"/>
      <c r="F210" s="493"/>
      <c r="G210" s="493"/>
      <c r="H210" s="493"/>
      <c r="I210" s="493"/>
      <c r="L210" s="140"/>
      <c r="N210" s="319"/>
      <c r="O210" s="169" t="str">
        <f>IF(L210&gt;0,"-","x")</f>
        <v>x</v>
      </c>
      <c r="Q210" s="393"/>
    </row>
    <row r="211" spans="1:17" x14ac:dyDescent="0.25">
      <c r="A211" s="315"/>
      <c r="B211" s="29" t="s">
        <v>776</v>
      </c>
      <c r="C211" s="493" t="s">
        <v>826</v>
      </c>
      <c r="D211" s="493"/>
      <c r="E211" s="493"/>
      <c r="F211" s="493"/>
      <c r="G211" s="493"/>
      <c r="H211" s="493"/>
      <c r="I211" s="493"/>
      <c r="L211" s="140"/>
      <c r="N211" s="319"/>
      <c r="O211" s="169" t="str">
        <f>IF(L211&gt;0,"-","x")</f>
        <v>x</v>
      </c>
      <c r="Q211" s="393"/>
    </row>
    <row r="212" spans="1:17" x14ac:dyDescent="0.25">
      <c r="A212" s="315"/>
      <c r="B212" s="29"/>
      <c r="C212" s="156"/>
      <c r="D212" s="156"/>
      <c r="E212" s="156"/>
      <c r="F212" s="156"/>
      <c r="G212" s="156"/>
      <c r="H212" s="93"/>
      <c r="I212" s="3"/>
      <c r="L212" s="89" t="s">
        <v>780</v>
      </c>
      <c r="N212" s="320">
        <f>ROUND(SUM(L208:L211),0)</f>
        <v>0</v>
      </c>
      <c r="O212" s="169" t="str">
        <f>IF(N212&gt;0,"-","x")</f>
        <v>x</v>
      </c>
      <c r="Q212" s="393"/>
    </row>
    <row r="213" spans="1:17" x14ac:dyDescent="0.25">
      <c r="A213" s="315" t="s">
        <v>621</v>
      </c>
      <c r="B213" s="29"/>
      <c r="C213" s="435" t="s">
        <v>903</v>
      </c>
      <c r="L213" s="89"/>
      <c r="N213" s="323"/>
      <c r="O213" s="169" t="str">
        <f>O223</f>
        <v>x</v>
      </c>
      <c r="Q213" s="393"/>
    </row>
    <row r="214" spans="1:17" x14ac:dyDescent="0.25">
      <c r="A214" s="315"/>
      <c r="B214" s="29" t="s">
        <v>768</v>
      </c>
      <c r="C214" s="484" t="s">
        <v>904</v>
      </c>
      <c r="D214" s="484"/>
      <c r="E214" s="484"/>
      <c r="F214" s="484"/>
      <c r="G214" s="484"/>
      <c r="H214" s="484"/>
      <c r="I214" s="484"/>
      <c r="J214" s="484"/>
      <c r="K214" s="484"/>
      <c r="L214" s="140"/>
      <c r="N214" s="323"/>
      <c r="O214" s="169" t="str">
        <f>O215</f>
        <v>x</v>
      </c>
      <c r="Q214" s="393"/>
    </row>
    <row r="215" spans="1:17" ht="15.75" thickBot="1" x14ac:dyDescent="0.3">
      <c r="A215" s="315"/>
      <c r="B215" s="29" t="s">
        <v>771</v>
      </c>
      <c r="C215" s="96" t="s">
        <v>372</v>
      </c>
      <c r="D215" s="158">
        <f>'Year 1 Staffing'!$E$272</f>
        <v>0</v>
      </c>
      <c r="E215" s="3" t="s">
        <v>498</v>
      </c>
      <c r="F215" s="3" t="s">
        <v>770</v>
      </c>
      <c r="G215" s="159">
        <f>'Year 1 Staffing'!$H$273</f>
        <v>0</v>
      </c>
      <c r="H215" s="446"/>
      <c r="I215" s="446"/>
      <c r="L215" s="321">
        <f>ROUND(SUM(D215*G215),0)</f>
        <v>0</v>
      </c>
      <c r="N215" s="319"/>
      <c r="O215" s="169" t="str">
        <f t="shared" ref="O215:O222" si="5">IF(L215&gt;0,"-","x")</f>
        <v>x</v>
      </c>
      <c r="Q215" s="393"/>
    </row>
    <row r="216" spans="1:17" ht="15.75" thickBot="1" x14ac:dyDescent="0.3">
      <c r="A216" s="315"/>
      <c r="B216" s="29" t="s">
        <v>774</v>
      </c>
      <c r="C216" s="460" t="s">
        <v>772</v>
      </c>
      <c r="D216" s="460"/>
      <c r="E216" s="460"/>
      <c r="F216" s="460"/>
      <c r="G216" s="460"/>
      <c r="H216" s="160">
        <f>'Year 1 Staffing'!$I$273</f>
        <v>0</v>
      </c>
      <c r="I216" s="3"/>
      <c r="L216" s="105">
        <f>ROUND((L215*H216)+(D215*7000*'Year 1 Staffing'!N266),0)</f>
        <v>0</v>
      </c>
      <c r="N216" s="319"/>
      <c r="O216" s="169" t="str">
        <f t="shared" si="5"/>
        <v>x</v>
      </c>
      <c r="Q216" s="393"/>
    </row>
    <row r="217" spans="1:17" x14ac:dyDescent="0.25">
      <c r="A217" s="315"/>
      <c r="B217" s="29" t="s">
        <v>776</v>
      </c>
      <c r="C217" s="185" t="s">
        <v>17</v>
      </c>
      <c r="D217" s="185"/>
      <c r="E217" s="185"/>
      <c r="F217" s="185"/>
      <c r="G217" s="185"/>
      <c r="H217" s="185"/>
      <c r="I217" s="185"/>
      <c r="J217" s="185"/>
      <c r="K217" s="185"/>
      <c r="L217" s="140"/>
      <c r="N217" s="319"/>
      <c r="O217" s="169" t="str">
        <f t="shared" si="5"/>
        <v>x</v>
      </c>
      <c r="Q217" s="393"/>
    </row>
    <row r="218" spans="1:17" x14ac:dyDescent="0.25">
      <c r="A218" s="315"/>
      <c r="B218" s="29" t="s">
        <v>778</v>
      </c>
      <c r="C218" s="495" t="s">
        <v>838</v>
      </c>
      <c r="D218" s="495"/>
      <c r="E218" s="495"/>
      <c r="F218" s="495"/>
      <c r="G218" s="495"/>
      <c r="H218" s="495"/>
      <c r="I218" s="495"/>
      <c r="J218" s="495"/>
      <c r="K218" s="495"/>
      <c r="L218" s="140"/>
      <c r="N218" s="319"/>
      <c r="O218" s="169" t="str">
        <f t="shared" si="5"/>
        <v>x</v>
      </c>
      <c r="Q218" s="393"/>
    </row>
    <row r="219" spans="1:17" x14ac:dyDescent="0.25">
      <c r="A219" s="315"/>
      <c r="B219" s="29" t="s">
        <v>779</v>
      </c>
      <c r="C219" s="484" t="s">
        <v>905</v>
      </c>
      <c r="D219" s="484"/>
      <c r="E219" s="484"/>
      <c r="F219" s="484"/>
      <c r="G219" s="484"/>
      <c r="H219" s="484"/>
      <c r="I219" s="484"/>
      <c r="J219" s="484"/>
      <c r="K219" s="484"/>
      <c r="L219" s="140"/>
      <c r="N219" s="323"/>
      <c r="O219" s="169" t="str">
        <f t="shared" si="5"/>
        <v>x</v>
      </c>
      <c r="Q219" s="393"/>
    </row>
    <row r="220" spans="1:17" x14ac:dyDescent="0.25">
      <c r="A220" s="315"/>
      <c r="B220" s="29" t="s">
        <v>782</v>
      </c>
      <c r="C220" s="484" t="s">
        <v>906</v>
      </c>
      <c r="D220" s="484"/>
      <c r="E220" s="484"/>
      <c r="F220" s="484"/>
      <c r="G220" s="484"/>
      <c r="H220" s="484"/>
      <c r="I220" s="484"/>
      <c r="J220" s="484"/>
      <c r="K220" s="484"/>
      <c r="L220" s="140"/>
      <c r="N220" s="323"/>
      <c r="O220" s="169" t="str">
        <f t="shared" si="5"/>
        <v>x</v>
      </c>
      <c r="Q220" s="393"/>
    </row>
    <row r="221" spans="1:17" x14ac:dyDescent="0.25">
      <c r="A221" s="315"/>
      <c r="B221" s="29" t="s">
        <v>785</v>
      </c>
      <c r="C221" s="484" t="s">
        <v>907</v>
      </c>
      <c r="D221" s="484"/>
      <c r="E221" s="484"/>
      <c r="F221" s="484"/>
      <c r="G221" s="484"/>
      <c r="H221" s="484"/>
      <c r="I221" s="484"/>
      <c r="J221" s="484"/>
      <c r="K221" s="484"/>
      <c r="L221" s="140"/>
      <c r="N221" s="323"/>
      <c r="O221" s="169" t="str">
        <f t="shared" si="5"/>
        <v>x</v>
      </c>
      <c r="Q221" s="393"/>
    </row>
    <row r="222" spans="1:17" x14ac:dyDescent="0.25">
      <c r="A222" s="315"/>
      <c r="B222" s="29" t="s">
        <v>786</v>
      </c>
      <c r="C222" s="493" t="s">
        <v>826</v>
      </c>
      <c r="D222" s="493"/>
      <c r="E222" s="493"/>
      <c r="F222" s="493"/>
      <c r="G222" s="493"/>
      <c r="H222" s="493"/>
      <c r="I222" s="493"/>
      <c r="L222" s="140"/>
      <c r="N222" s="323"/>
      <c r="O222" s="169" t="str">
        <f t="shared" si="5"/>
        <v>x</v>
      </c>
      <c r="Q222" s="393"/>
    </row>
    <row r="223" spans="1:17" x14ac:dyDescent="0.25">
      <c r="A223" s="315"/>
      <c r="B223" s="29"/>
      <c r="C223" s="185"/>
      <c r="L223" s="89" t="s">
        <v>780</v>
      </c>
      <c r="N223" s="320">
        <f>ROUND(SUM(L214:L222),0)</f>
        <v>0</v>
      </c>
      <c r="O223" s="169" t="str">
        <f>IF(N223&gt;0,"-","x")</f>
        <v>x</v>
      </c>
      <c r="Q223" s="393"/>
    </row>
    <row r="224" spans="1:17" x14ac:dyDescent="0.25">
      <c r="A224" s="315" t="s">
        <v>615</v>
      </c>
      <c r="B224" s="29"/>
      <c r="C224" s="496" t="s">
        <v>908</v>
      </c>
      <c r="D224" s="497"/>
      <c r="E224" s="497"/>
      <c r="F224" s="497"/>
      <c r="G224" s="497"/>
      <c r="H224" s="497"/>
      <c r="I224" s="497"/>
      <c r="J224" s="497"/>
      <c r="K224" s="497"/>
      <c r="N224" s="319"/>
      <c r="O224" s="169" t="str">
        <f>O236</f>
        <v>-</v>
      </c>
      <c r="Q224" s="393"/>
    </row>
    <row r="225" spans="1:17" x14ac:dyDescent="0.25">
      <c r="A225" s="315"/>
      <c r="B225" s="29"/>
      <c r="C225" s="483" t="s">
        <v>909</v>
      </c>
      <c r="D225" s="484"/>
      <c r="E225" s="484"/>
      <c r="F225" s="484"/>
      <c r="G225" s="484"/>
      <c r="H225" s="484"/>
      <c r="I225" s="484"/>
      <c r="J225" s="484"/>
      <c r="K225" s="484"/>
      <c r="N225" s="319"/>
      <c r="O225" s="169" t="str">
        <f>O226</f>
        <v>x</v>
      </c>
      <c r="Q225" s="393"/>
    </row>
    <row r="226" spans="1:17" ht="15.75" thickBot="1" x14ac:dyDescent="0.3">
      <c r="A226" s="315"/>
      <c r="B226" s="29" t="s">
        <v>768</v>
      </c>
      <c r="C226" s="3" t="s">
        <v>769</v>
      </c>
      <c r="D226" s="158">
        <f>'Year 1 Staffing'!$E$280</f>
        <v>0</v>
      </c>
      <c r="E226" s="3" t="s">
        <v>498</v>
      </c>
      <c r="F226" s="3" t="s">
        <v>784</v>
      </c>
      <c r="G226" s="159">
        <f>'Year 1 Staffing'!$H$281</f>
        <v>0</v>
      </c>
      <c r="L226" s="104">
        <f>ROUND((D226*G226),0)</f>
        <v>0</v>
      </c>
      <c r="N226" s="319"/>
      <c r="O226" s="169" t="str">
        <f t="shared" ref="O226:O235" si="6">IF(L226&gt;0,"-","x")</f>
        <v>x</v>
      </c>
      <c r="Q226" s="393"/>
    </row>
    <row r="227" spans="1:17" ht="15.75" thickBot="1" x14ac:dyDescent="0.3">
      <c r="A227" s="315"/>
      <c r="B227" s="29" t="s">
        <v>771</v>
      </c>
      <c r="C227" s="460" t="s">
        <v>772</v>
      </c>
      <c r="D227" s="460"/>
      <c r="E227" s="460"/>
      <c r="F227" s="460"/>
      <c r="G227" s="460"/>
      <c r="H227" s="160">
        <f>'Year 1 Staffing'!$I$281</f>
        <v>0</v>
      </c>
      <c r="I227" s="3"/>
      <c r="L227" s="105">
        <f>ROUND((L226*H227)+(D226*7000*'Year 1 Staffing'!N275),0)</f>
        <v>0</v>
      </c>
      <c r="N227" s="319"/>
      <c r="O227" s="169" t="str">
        <f t="shared" si="6"/>
        <v>x</v>
      </c>
      <c r="Q227" s="393"/>
    </row>
    <row r="228" spans="1:17" x14ac:dyDescent="0.25">
      <c r="A228" s="315"/>
      <c r="B228" s="29"/>
      <c r="C228" s="483" t="s">
        <v>910</v>
      </c>
      <c r="D228" s="484"/>
      <c r="E228" s="484"/>
      <c r="F228" s="484"/>
      <c r="G228" s="484"/>
      <c r="H228" s="484"/>
      <c r="I228" s="484"/>
      <c r="J228" s="484"/>
      <c r="K228" s="484"/>
      <c r="N228" s="319"/>
      <c r="O228" s="169" t="str">
        <f>O229</f>
        <v>-</v>
      </c>
      <c r="Q228" s="393"/>
    </row>
    <row r="229" spans="1:17" ht="15.75" thickBot="1" x14ac:dyDescent="0.3">
      <c r="A229" s="315"/>
      <c r="B229" s="29" t="s">
        <v>774</v>
      </c>
      <c r="C229" s="3" t="s">
        <v>769</v>
      </c>
      <c r="D229" s="158">
        <f>'Year 1 Staffing'!$E$286</f>
        <v>1</v>
      </c>
      <c r="E229" s="3" t="s">
        <v>498</v>
      </c>
      <c r="F229" s="3" t="s">
        <v>784</v>
      </c>
      <c r="G229" s="159">
        <f>'Year 1 Staffing'!$H$287</f>
        <v>28560</v>
      </c>
      <c r="L229" s="104">
        <f>ROUND((D229*G229),0)</f>
        <v>28560</v>
      </c>
      <c r="N229" s="319"/>
      <c r="O229" s="169" t="str">
        <f t="shared" ref="O229:O230" si="7">IF(L229&gt;0,"-","x")</f>
        <v>-</v>
      </c>
      <c r="Q229" s="393"/>
    </row>
    <row r="230" spans="1:17" ht="15.75" thickBot="1" x14ac:dyDescent="0.3">
      <c r="A230" s="315"/>
      <c r="B230" s="29" t="s">
        <v>776</v>
      </c>
      <c r="C230" s="460" t="s">
        <v>772</v>
      </c>
      <c r="D230" s="460"/>
      <c r="E230" s="460"/>
      <c r="F230" s="460"/>
      <c r="G230" s="460"/>
      <c r="H230" s="160">
        <f>'Year 1 Staffing'!$I$287</f>
        <v>0.2465</v>
      </c>
      <c r="I230" s="3"/>
      <c r="L230" s="105">
        <f>ROUND((L229*H230)+(D229*7000*'Year 1 Staffing'!N283),0)</f>
        <v>7297</v>
      </c>
      <c r="N230" s="319"/>
      <c r="O230" s="169" t="str">
        <f t="shared" si="7"/>
        <v>-</v>
      </c>
      <c r="Q230" s="393"/>
    </row>
    <row r="231" spans="1:17" x14ac:dyDescent="0.25">
      <c r="A231" s="315"/>
      <c r="B231" s="29" t="s">
        <v>778</v>
      </c>
      <c r="C231" s="185" t="s">
        <v>17</v>
      </c>
      <c r="D231" s="185"/>
      <c r="E231" s="185"/>
      <c r="F231" s="185"/>
      <c r="G231" s="185"/>
      <c r="H231" s="185"/>
      <c r="I231" s="185"/>
      <c r="J231" s="185"/>
      <c r="K231" s="185"/>
      <c r="L231" s="140"/>
      <c r="N231" s="319"/>
      <c r="O231" s="169" t="str">
        <f t="shared" si="6"/>
        <v>x</v>
      </c>
      <c r="Q231" s="393"/>
    </row>
    <row r="232" spans="1:17" x14ac:dyDescent="0.25">
      <c r="A232" s="315"/>
      <c r="B232" s="29" t="s">
        <v>779</v>
      </c>
      <c r="C232" s="495" t="s">
        <v>838</v>
      </c>
      <c r="D232" s="495"/>
      <c r="E232" s="495"/>
      <c r="F232" s="495"/>
      <c r="G232" s="495"/>
      <c r="H232" s="495"/>
      <c r="I232" s="495"/>
      <c r="J232" s="495"/>
      <c r="K232" s="495"/>
      <c r="L232" s="140">
        <v>100000</v>
      </c>
      <c r="N232" s="319"/>
      <c r="O232" s="169" t="str">
        <f t="shared" si="6"/>
        <v>-</v>
      </c>
      <c r="Q232" s="393"/>
    </row>
    <row r="233" spans="1:17" x14ac:dyDescent="0.25">
      <c r="A233" s="315"/>
      <c r="B233" s="29" t="s">
        <v>782</v>
      </c>
      <c r="C233" s="484" t="s">
        <v>911</v>
      </c>
      <c r="D233" s="484"/>
      <c r="E233" s="484"/>
      <c r="F233" s="484"/>
      <c r="G233" s="484"/>
      <c r="H233" s="484"/>
      <c r="I233" s="484"/>
      <c r="J233" s="484"/>
      <c r="K233" s="484"/>
      <c r="L233" s="140">
        <v>5000</v>
      </c>
      <c r="N233" s="319"/>
      <c r="O233" s="169" t="str">
        <f t="shared" si="6"/>
        <v>-</v>
      </c>
      <c r="Q233" s="393"/>
    </row>
    <row r="234" spans="1:17" x14ac:dyDescent="0.25">
      <c r="A234" s="315"/>
      <c r="B234" s="29" t="s">
        <v>785</v>
      </c>
      <c r="C234" s="484" t="s">
        <v>849</v>
      </c>
      <c r="D234" s="484"/>
      <c r="E234" s="484"/>
      <c r="F234" s="484"/>
      <c r="G234" s="484"/>
      <c r="H234" s="484"/>
      <c r="I234" s="484"/>
      <c r="J234" s="484"/>
      <c r="K234" s="484"/>
      <c r="L234" s="140">
        <v>2500</v>
      </c>
      <c r="N234" s="319"/>
      <c r="O234" s="169" t="str">
        <f t="shared" si="6"/>
        <v>-</v>
      </c>
      <c r="Q234" s="393"/>
    </row>
    <row r="235" spans="1:17" x14ac:dyDescent="0.25">
      <c r="A235" s="315"/>
      <c r="B235" s="29" t="s">
        <v>786</v>
      </c>
      <c r="C235" s="493" t="s">
        <v>826</v>
      </c>
      <c r="D235" s="493"/>
      <c r="E235" s="493"/>
      <c r="F235" s="493"/>
      <c r="G235" s="493"/>
      <c r="H235" s="493"/>
      <c r="I235" s="493"/>
      <c r="L235" s="140"/>
      <c r="M235" s="185"/>
      <c r="N235" s="318"/>
      <c r="O235" s="169" t="str">
        <f t="shared" si="6"/>
        <v>x</v>
      </c>
      <c r="Q235" s="393"/>
    </row>
    <row r="236" spans="1:17" x14ac:dyDescent="0.25">
      <c r="A236" s="315"/>
      <c r="B236" s="29"/>
      <c r="C236" s="156"/>
      <c r="D236" s="156"/>
      <c r="E236" s="156"/>
      <c r="F236" s="156"/>
      <c r="G236" s="156"/>
      <c r="H236" s="93"/>
      <c r="I236" s="3"/>
      <c r="L236" s="89" t="s">
        <v>780</v>
      </c>
      <c r="N236" s="320">
        <f>ROUND(SUM(L226:L235),0)</f>
        <v>143357</v>
      </c>
      <c r="O236" s="169" t="str">
        <f>IF(N236&gt;0,"-","x")</f>
        <v>-</v>
      </c>
      <c r="Q236" s="393"/>
    </row>
    <row r="237" spans="1:17" x14ac:dyDescent="0.25">
      <c r="A237" s="315" t="s">
        <v>639</v>
      </c>
      <c r="B237" s="29"/>
      <c r="C237" s="496" t="s">
        <v>912</v>
      </c>
      <c r="D237" s="497"/>
      <c r="E237" s="497"/>
      <c r="F237" s="497"/>
      <c r="G237" s="497"/>
      <c r="H237" s="497"/>
      <c r="I237" s="497"/>
      <c r="J237" s="497"/>
      <c r="K237" s="497"/>
      <c r="L237" s="89"/>
      <c r="N237" s="323"/>
      <c r="O237" s="169" t="str">
        <f>O242</f>
        <v>x</v>
      </c>
      <c r="Q237" s="393"/>
    </row>
    <row r="238" spans="1:17" x14ac:dyDescent="0.25">
      <c r="A238" s="315"/>
      <c r="B238" s="29" t="s">
        <v>768</v>
      </c>
      <c r="C238" s="484" t="s">
        <v>913</v>
      </c>
      <c r="D238" s="484"/>
      <c r="E238" s="484"/>
      <c r="F238" s="484"/>
      <c r="G238" s="484"/>
      <c r="H238" s="484"/>
      <c r="I238" s="484"/>
      <c r="J238" s="484"/>
      <c r="K238" s="484"/>
      <c r="L238" s="140"/>
      <c r="N238" s="314"/>
      <c r="O238" s="169" t="str">
        <f>IF(L238&gt;0,"-","x")</f>
        <v>x</v>
      </c>
      <c r="Q238" s="393"/>
    </row>
    <row r="239" spans="1:17" x14ac:dyDescent="0.25">
      <c r="A239" s="315"/>
      <c r="B239" s="29" t="s">
        <v>771</v>
      </c>
      <c r="C239" s="484" t="s">
        <v>907</v>
      </c>
      <c r="D239" s="484"/>
      <c r="E239" s="484"/>
      <c r="F239" s="484"/>
      <c r="G239" s="484"/>
      <c r="H239" s="484"/>
      <c r="I239" s="484"/>
      <c r="J239" s="484"/>
      <c r="K239" s="484"/>
      <c r="L239" s="140"/>
      <c r="N239" s="319"/>
      <c r="O239" s="169" t="str">
        <f>IF(L239&gt;0,"-","x")</f>
        <v>x</v>
      </c>
      <c r="Q239" s="393"/>
    </row>
    <row r="240" spans="1:17" x14ac:dyDescent="0.25">
      <c r="A240" s="315"/>
      <c r="B240" s="29" t="s">
        <v>774</v>
      </c>
      <c r="C240" s="484" t="s">
        <v>914</v>
      </c>
      <c r="D240" s="484"/>
      <c r="E240" s="484"/>
      <c r="F240" s="484"/>
      <c r="G240" s="484"/>
      <c r="H240" s="484"/>
      <c r="I240" s="484"/>
      <c r="J240" s="484"/>
      <c r="K240" s="484"/>
      <c r="L240" s="140"/>
      <c r="N240" s="319"/>
      <c r="O240" s="169" t="str">
        <f>IF(L240&gt;0,"-","x")</f>
        <v>x</v>
      </c>
      <c r="Q240" s="393"/>
    </row>
    <row r="241" spans="1:17" x14ac:dyDescent="0.25">
      <c r="A241" s="315"/>
      <c r="B241" s="29" t="s">
        <v>776</v>
      </c>
      <c r="C241" s="493" t="s">
        <v>826</v>
      </c>
      <c r="D241" s="493"/>
      <c r="E241" s="493"/>
      <c r="F241" s="493"/>
      <c r="G241" s="493"/>
      <c r="H241" s="493"/>
      <c r="I241" s="493"/>
      <c r="L241" s="140"/>
      <c r="N241" s="319"/>
      <c r="O241" s="169" t="str">
        <f>IF(L241&gt;0,"-","x")</f>
        <v>x</v>
      </c>
      <c r="Q241" s="393"/>
    </row>
    <row r="242" spans="1:17" x14ac:dyDescent="0.25">
      <c r="A242" s="315"/>
      <c r="B242" s="29"/>
      <c r="C242" s="185"/>
      <c r="L242" s="89" t="s">
        <v>780</v>
      </c>
      <c r="N242" s="320">
        <f>ROUND(SUM(L238:L241),0)</f>
        <v>0</v>
      </c>
      <c r="O242" s="169" t="str">
        <f>IF(N242&gt;0,"-","x")</f>
        <v>x</v>
      </c>
      <c r="Q242" s="393"/>
    </row>
    <row r="243" spans="1:17" x14ac:dyDescent="0.25">
      <c r="A243" s="315" t="s">
        <v>643</v>
      </c>
      <c r="B243" s="29"/>
      <c r="C243" s="496" t="s">
        <v>915</v>
      </c>
      <c r="D243" s="497"/>
      <c r="E243" s="497"/>
      <c r="F243" s="497"/>
      <c r="G243" s="497"/>
      <c r="H243" s="497"/>
      <c r="I243" s="497"/>
      <c r="J243" s="497"/>
      <c r="K243" s="497"/>
      <c r="L243" s="94"/>
      <c r="N243" s="323"/>
      <c r="O243" s="169" t="str">
        <f>O248</f>
        <v>-</v>
      </c>
      <c r="Q243" s="393"/>
    </row>
    <row r="244" spans="1:17" x14ac:dyDescent="0.25">
      <c r="A244" s="315"/>
      <c r="B244" s="29" t="s">
        <v>768</v>
      </c>
      <c r="C244" s="484" t="s">
        <v>916</v>
      </c>
      <c r="D244" s="484"/>
      <c r="E244" s="484"/>
      <c r="F244" s="484"/>
      <c r="G244" s="484"/>
      <c r="H244" s="484"/>
      <c r="I244" s="484"/>
      <c r="J244" s="484"/>
      <c r="K244" s="484"/>
      <c r="L244" s="140">
        <v>13600</v>
      </c>
      <c r="N244" s="323"/>
      <c r="O244" s="169" t="str">
        <f>IF(L244&gt;0,"-","x")</f>
        <v>-</v>
      </c>
      <c r="Q244" s="393"/>
    </row>
    <row r="245" spans="1:17" x14ac:dyDescent="0.25">
      <c r="A245" s="315"/>
      <c r="B245" s="29" t="s">
        <v>771</v>
      </c>
      <c r="C245" s="484" t="s">
        <v>917</v>
      </c>
      <c r="D245" s="484"/>
      <c r="E245" s="484"/>
      <c r="F245" s="484"/>
      <c r="G245" s="484"/>
      <c r="H245" s="484"/>
      <c r="I245" s="484"/>
      <c r="J245" s="484"/>
      <c r="K245" s="484"/>
      <c r="L245" s="140"/>
      <c r="N245" s="323"/>
      <c r="O245" s="169" t="str">
        <f>IF(L245&gt;0,"-","x")</f>
        <v>x</v>
      </c>
      <c r="Q245" s="393"/>
    </row>
    <row r="246" spans="1:17" x14ac:dyDescent="0.25">
      <c r="A246" s="315"/>
      <c r="B246" s="29" t="s">
        <v>774</v>
      </c>
      <c r="C246" s="484" t="s">
        <v>918</v>
      </c>
      <c r="D246" s="484"/>
      <c r="E246" s="484"/>
      <c r="F246" s="484"/>
      <c r="G246" s="484"/>
      <c r="H246" s="484"/>
      <c r="I246" s="484"/>
      <c r="J246" s="484"/>
      <c r="K246" s="484"/>
      <c r="L246" s="140"/>
      <c r="N246" s="323"/>
      <c r="O246" s="169" t="str">
        <f>IF(L246&gt;0,"-","x")</f>
        <v>x</v>
      </c>
      <c r="Q246" s="393"/>
    </row>
    <row r="247" spans="1:17" x14ac:dyDescent="0.25">
      <c r="A247" s="315"/>
      <c r="B247" s="29" t="s">
        <v>776</v>
      </c>
      <c r="C247" s="493" t="s">
        <v>827</v>
      </c>
      <c r="D247" s="493"/>
      <c r="E247" s="493"/>
      <c r="F247" s="493"/>
      <c r="G247" s="493"/>
      <c r="H247" s="493"/>
      <c r="I247" s="493"/>
      <c r="L247" s="140">
        <v>14900</v>
      </c>
      <c r="N247" s="323"/>
      <c r="O247" s="169" t="str">
        <f>IF(L247&gt;0,"-","x")</f>
        <v>-</v>
      </c>
      <c r="Q247" s="393"/>
    </row>
    <row r="248" spans="1:17" x14ac:dyDescent="0.25">
      <c r="A248" s="315"/>
      <c r="B248" s="29"/>
      <c r="L248" s="89" t="s">
        <v>780</v>
      </c>
      <c r="N248" s="320">
        <f>ROUND(SUM(L244:L247),0)</f>
        <v>28500</v>
      </c>
      <c r="O248" s="169" t="str">
        <f>IF(N248&gt;0,"-","x")</f>
        <v>-</v>
      </c>
      <c r="Q248" s="393"/>
    </row>
    <row r="249" spans="1:17" x14ac:dyDescent="0.25">
      <c r="A249" s="315" t="s">
        <v>648</v>
      </c>
      <c r="B249" s="29"/>
      <c r="C249" s="496" t="s">
        <v>919</v>
      </c>
      <c r="D249" s="497"/>
      <c r="E249" s="497"/>
      <c r="F249" s="497"/>
      <c r="G249" s="497"/>
      <c r="H249" s="497"/>
      <c r="I249" s="497"/>
      <c r="J249" s="497"/>
      <c r="K249" s="497"/>
      <c r="L249" s="317"/>
      <c r="M249" s="185"/>
      <c r="N249" s="318"/>
      <c r="O249" s="169" t="str">
        <f>O258</f>
        <v>-</v>
      </c>
      <c r="Q249" s="393"/>
    </row>
    <row r="250" spans="1:17" x14ac:dyDescent="0.25">
      <c r="A250" s="315"/>
      <c r="B250" s="29"/>
      <c r="C250" s="483" t="s">
        <v>920</v>
      </c>
      <c r="D250" s="484"/>
      <c r="E250" s="484"/>
      <c r="F250" s="484"/>
      <c r="G250" s="484"/>
      <c r="H250" s="484"/>
      <c r="I250" s="484"/>
      <c r="J250" s="484"/>
      <c r="K250" s="484"/>
      <c r="L250" s="317"/>
      <c r="M250" s="185"/>
      <c r="N250" s="318"/>
      <c r="O250" s="169" t="str">
        <f>O251</f>
        <v>x</v>
      </c>
      <c r="Q250" s="393"/>
    </row>
    <row r="251" spans="1:17" ht="15.75" thickBot="1" x14ac:dyDescent="0.3">
      <c r="A251" s="315"/>
      <c r="B251" s="29" t="s">
        <v>768</v>
      </c>
      <c r="C251" s="3" t="s">
        <v>769</v>
      </c>
      <c r="D251" s="158">
        <f>'Year 1 Staffing'!$E$292</f>
        <v>0</v>
      </c>
      <c r="E251" s="3" t="s">
        <v>498</v>
      </c>
      <c r="F251" s="3" t="s">
        <v>784</v>
      </c>
      <c r="G251" s="159">
        <f>'Year 1 Staffing'!$H$293</f>
        <v>0</v>
      </c>
      <c r="L251" s="104">
        <f>ROUND((D251*G251),0)</f>
        <v>0</v>
      </c>
      <c r="N251" s="319"/>
      <c r="O251" s="169" t="str">
        <f t="shared" ref="O251:O257" si="8">IF(L251&gt;0,"-","x")</f>
        <v>x</v>
      </c>
      <c r="Q251" s="393"/>
    </row>
    <row r="252" spans="1:17" ht="15.75" thickBot="1" x14ac:dyDescent="0.3">
      <c r="A252" s="315"/>
      <c r="B252" s="29" t="s">
        <v>771</v>
      </c>
      <c r="C252" s="460" t="s">
        <v>772</v>
      </c>
      <c r="D252" s="460"/>
      <c r="E252" s="460"/>
      <c r="F252" s="460"/>
      <c r="G252" s="460"/>
      <c r="H252" s="160">
        <f>'Year 1 Staffing'!$I$293</f>
        <v>0</v>
      </c>
      <c r="I252" s="3"/>
      <c r="L252" s="105">
        <f>ROUND((L251*H252)+(D251*7000*'Year 1 Staffing'!N289),0)</f>
        <v>0</v>
      </c>
      <c r="N252" s="319"/>
      <c r="O252" s="169" t="str">
        <f t="shared" si="8"/>
        <v>x</v>
      </c>
      <c r="Q252" s="393"/>
    </row>
    <row r="253" spans="1:17" x14ac:dyDescent="0.25">
      <c r="A253" s="315"/>
      <c r="B253" s="29" t="s">
        <v>774</v>
      </c>
      <c r="C253" s="185" t="s">
        <v>17</v>
      </c>
      <c r="D253" s="185"/>
      <c r="E253" s="185"/>
      <c r="F253" s="185"/>
      <c r="G253" s="185"/>
      <c r="H253" s="185"/>
      <c r="I253" s="185"/>
      <c r="J253" s="185"/>
      <c r="K253" s="185"/>
      <c r="L253" s="140"/>
      <c r="N253" s="319"/>
      <c r="O253" s="169" t="str">
        <f t="shared" si="8"/>
        <v>x</v>
      </c>
      <c r="Q253" s="393"/>
    </row>
    <row r="254" spans="1:17" x14ac:dyDescent="0.25">
      <c r="A254" s="315"/>
      <c r="B254" s="29" t="s">
        <v>776</v>
      </c>
      <c r="C254" s="495" t="s">
        <v>848</v>
      </c>
      <c r="D254" s="495"/>
      <c r="E254" s="495"/>
      <c r="F254" s="495"/>
      <c r="G254" s="495"/>
      <c r="H254" s="495"/>
      <c r="I254" s="495"/>
      <c r="J254" s="495"/>
      <c r="K254" s="495"/>
      <c r="L254" s="140"/>
      <c r="N254" s="314"/>
      <c r="O254" s="169" t="str">
        <f t="shared" si="8"/>
        <v>x</v>
      </c>
      <c r="Q254" s="393"/>
    </row>
    <row r="255" spans="1:17" x14ac:dyDescent="0.25">
      <c r="A255" s="315"/>
      <c r="B255" s="29" t="s">
        <v>778</v>
      </c>
      <c r="C255" s="484" t="s">
        <v>921</v>
      </c>
      <c r="D255" s="484"/>
      <c r="E255" s="484"/>
      <c r="F255" s="484"/>
      <c r="G255" s="484"/>
      <c r="H255" s="484"/>
      <c r="I255" s="484"/>
      <c r="J255" s="484"/>
      <c r="K255" s="484"/>
      <c r="L255" s="140">
        <v>20000</v>
      </c>
      <c r="N255" s="314"/>
      <c r="O255" s="169" t="str">
        <f t="shared" si="8"/>
        <v>-</v>
      </c>
      <c r="Q255" s="393"/>
    </row>
    <row r="256" spans="1:17" x14ac:dyDescent="0.25">
      <c r="A256" s="315"/>
      <c r="B256" s="29" t="s">
        <v>779</v>
      </c>
      <c r="C256" s="484" t="s">
        <v>922</v>
      </c>
      <c r="D256" s="484"/>
      <c r="E256" s="484"/>
      <c r="F256" s="484"/>
      <c r="G256" s="484"/>
      <c r="H256" s="484"/>
      <c r="I256" s="484"/>
      <c r="J256" s="484"/>
      <c r="K256" s="484"/>
      <c r="L256" s="140"/>
      <c r="N256" s="314"/>
      <c r="O256" s="169" t="str">
        <f t="shared" si="8"/>
        <v>x</v>
      </c>
      <c r="Q256" s="393"/>
    </row>
    <row r="257" spans="1:17" x14ac:dyDescent="0.25">
      <c r="A257" s="315"/>
      <c r="B257" s="29" t="s">
        <v>782</v>
      </c>
      <c r="C257" s="493" t="s">
        <v>995</v>
      </c>
      <c r="D257" s="493"/>
      <c r="E257" s="493"/>
      <c r="F257" s="493"/>
      <c r="G257" s="493"/>
      <c r="H257" s="493"/>
      <c r="I257" s="493"/>
      <c r="L257" s="140">
        <v>115000</v>
      </c>
      <c r="N257" s="314"/>
      <c r="O257" s="169" t="str">
        <f t="shared" si="8"/>
        <v>-</v>
      </c>
      <c r="Q257" s="393"/>
    </row>
    <row r="258" spans="1:17" x14ac:dyDescent="0.25">
      <c r="A258" s="315"/>
      <c r="B258" s="29"/>
      <c r="L258" s="89" t="s">
        <v>780</v>
      </c>
      <c r="N258" s="320">
        <f>ROUND(SUM(L251:L257),0)</f>
        <v>135000</v>
      </c>
      <c r="O258" s="169" t="str">
        <f>IF(N258&gt;0,"-","x")</f>
        <v>-</v>
      </c>
      <c r="Q258" s="393"/>
    </row>
    <row r="259" spans="1:17" x14ac:dyDescent="0.25">
      <c r="A259" s="315" t="s">
        <v>653</v>
      </c>
      <c r="B259" s="29"/>
      <c r="C259" s="435" t="s">
        <v>923</v>
      </c>
      <c r="L259" s="317"/>
      <c r="M259" s="185"/>
      <c r="N259" s="318"/>
      <c r="O259" s="169" t="str">
        <f>O267</f>
        <v>x</v>
      </c>
      <c r="Q259" s="393"/>
    </row>
    <row r="260" spans="1:17" x14ac:dyDescent="0.25">
      <c r="A260" s="315"/>
      <c r="B260" s="29"/>
      <c r="C260" s="483" t="s">
        <v>924</v>
      </c>
      <c r="D260" s="484"/>
      <c r="E260" s="484"/>
      <c r="F260" s="484"/>
      <c r="G260" s="484"/>
      <c r="H260" s="484"/>
      <c r="I260" s="484"/>
      <c r="J260" s="484"/>
      <c r="K260" s="484"/>
      <c r="L260" s="317"/>
      <c r="M260" s="185"/>
      <c r="N260" s="318"/>
      <c r="O260" s="169" t="str">
        <f>O261</f>
        <v>x</v>
      </c>
      <c r="Q260" s="393"/>
    </row>
    <row r="261" spans="1:17" ht="15.75" thickBot="1" x14ac:dyDescent="0.3">
      <c r="A261" s="315"/>
      <c r="B261" s="29" t="s">
        <v>768</v>
      </c>
      <c r="C261" s="3" t="s">
        <v>769</v>
      </c>
      <c r="D261" s="158">
        <f>'Year 1 Staffing'!$E$300</f>
        <v>0</v>
      </c>
      <c r="E261" s="3" t="s">
        <v>498</v>
      </c>
      <c r="F261" s="3" t="s">
        <v>784</v>
      </c>
      <c r="G261" s="159">
        <f>'Year 1 Staffing'!$H$301</f>
        <v>0</v>
      </c>
      <c r="L261" s="104">
        <f>ROUND((D261*G261),0)</f>
        <v>0</v>
      </c>
      <c r="N261" s="319"/>
      <c r="O261" s="169" t="str">
        <f t="shared" ref="O261:O266" si="9">IF(L261&gt;0,"-","x")</f>
        <v>x</v>
      </c>
      <c r="Q261" s="393"/>
    </row>
    <row r="262" spans="1:17" ht="15.75" thickBot="1" x14ac:dyDescent="0.3">
      <c r="A262" s="315"/>
      <c r="B262" s="29" t="s">
        <v>771</v>
      </c>
      <c r="C262" s="460" t="s">
        <v>772</v>
      </c>
      <c r="D262" s="460"/>
      <c r="E262" s="460"/>
      <c r="F262" s="460"/>
      <c r="G262" s="460"/>
      <c r="H262" s="160">
        <f>'Year 1 Staffing'!$I$301</f>
        <v>0</v>
      </c>
      <c r="I262" s="3"/>
      <c r="L262" s="105">
        <f>ROUND((L261*H262)+(D261*7000*'Year 1 Staffing'!N295),0)</f>
        <v>0</v>
      </c>
      <c r="N262" s="319"/>
      <c r="O262" s="169" t="str">
        <f t="shared" si="9"/>
        <v>x</v>
      </c>
      <c r="Q262" s="393"/>
    </row>
    <row r="263" spans="1:17" x14ac:dyDescent="0.25">
      <c r="A263" s="315"/>
      <c r="B263" s="29" t="s">
        <v>774</v>
      </c>
      <c r="C263" s="185" t="s">
        <v>17</v>
      </c>
      <c r="D263" s="185"/>
      <c r="E263" s="185"/>
      <c r="F263" s="185"/>
      <c r="G263" s="185"/>
      <c r="H263" s="185"/>
      <c r="I263" s="185"/>
      <c r="J263" s="185"/>
      <c r="K263" s="185"/>
      <c r="L263" s="140"/>
      <c r="N263" s="319"/>
      <c r="O263" s="169" t="str">
        <f t="shared" si="9"/>
        <v>x</v>
      </c>
      <c r="Q263" s="393"/>
    </row>
    <row r="264" spans="1:17" x14ac:dyDescent="0.25">
      <c r="A264" s="315"/>
      <c r="B264" s="29" t="s">
        <v>776</v>
      </c>
      <c r="C264" s="454" t="s">
        <v>854</v>
      </c>
      <c r="D264" s="454"/>
      <c r="E264" s="454"/>
      <c r="F264" s="454"/>
      <c r="G264" s="454"/>
      <c r="H264" s="454"/>
      <c r="I264" s="454"/>
      <c r="L264" s="140"/>
      <c r="N264" s="314"/>
      <c r="O264" s="169" t="str">
        <f t="shared" si="9"/>
        <v>x</v>
      </c>
      <c r="Q264" s="393"/>
    </row>
    <row r="265" spans="1:17" x14ac:dyDescent="0.25">
      <c r="A265" s="315"/>
      <c r="B265" s="29" t="s">
        <v>778</v>
      </c>
      <c r="C265" s="454" t="s">
        <v>855</v>
      </c>
      <c r="D265" s="454"/>
      <c r="E265" s="454"/>
      <c r="F265" s="454"/>
      <c r="G265" s="454"/>
      <c r="H265" s="454"/>
      <c r="I265" s="454"/>
      <c r="L265" s="140"/>
      <c r="N265" s="314"/>
      <c r="O265" s="169" t="str">
        <f t="shared" si="9"/>
        <v>x</v>
      </c>
      <c r="Q265" s="393"/>
    </row>
    <row r="266" spans="1:17" x14ac:dyDescent="0.25">
      <c r="A266" s="315"/>
      <c r="B266" s="29" t="s">
        <v>925</v>
      </c>
      <c r="C266" s="493" t="s">
        <v>827</v>
      </c>
      <c r="D266" s="493"/>
      <c r="E266" s="493"/>
      <c r="F266" s="493"/>
      <c r="G266" s="493"/>
      <c r="H266" s="493"/>
      <c r="I266" s="493"/>
      <c r="L266" s="140"/>
      <c r="N266" s="314"/>
      <c r="O266" s="169" t="str">
        <f t="shared" si="9"/>
        <v>x</v>
      </c>
      <c r="Q266" s="393"/>
    </row>
    <row r="267" spans="1:17" x14ac:dyDescent="0.25">
      <c r="A267" s="315"/>
      <c r="B267" s="29"/>
      <c r="C267" s="185"/>
      <c r="L267" s="89" t="s">
        <v>780</v>
      </c>
      <c r="N267" s="320">
        <f>ROUND(SUM(L261:L266),0)</f>
        <v>0</v>
      </c>
      <c r="O267" s="169" t="str">
        <f>IF(N267&gt;0,"-","x")</f>
        <v>x</v>
      </c>
      <c r="Q267" s="393"/>
    </row>
    <row r="268" spans="1:17" x14ac:dyDescent="0.25">
      <c r="A268" s="315" t="s">
        <v>657</v>
      </c>
      <c r="B268" s="29"/>
      <c r="C268" s="435" t="s">
        <v>926</v>
      </c>
      <c r="L268" s="89"/>
      <c r="N268" s="323"/>
      <c r="O268" s="169"/>
      <c r="Q268" s="393"/>
    </row>
    <row r="269" spans="1:17" x14ac:dyDescent="0.25">
      <c r="A269" s="315"/>
      <c r="B269" s="29"/>
      <c r="C269" s="435" t="s">
        <v>927</v>
      </c>
      <c r="L269" s="89"/>
      <c r="N269" s="323"/>
      <c r="O269" s="169"/>
      <c r="Q269" s="393"/>
    </row>
    <row r="270" spans="1:17" ht="15.75" thickBot="1" x14ac:dyDescent="0.3">
      <c r="A270" s="315"/>
      <c r="B270" s="29" t="s">
        <v>768</v>
      </c>
      <c r="C270" s="3" t="s">
        <v>769</v>
      </c>
      <c r="D270" s="158">
        <f>'Year 1 Staffing'!$E$322</f>
        <v>0</v>
      </c>
      <c r="E270" s="3" t="s">
        <v>498</v>
      </c>
      <c r="F270" s="3" t="s">
        <v>784</v>
      </c>
      <c r="G270" s="159">
        <f>'Year 1 Staffing'!$H$323</f>
        <v>0</v>
      </c>
      <c r="L270" s="104">
        <f>ROUND((D270*G270),0)</f>
        <v>0</v>
      </c>
      <c r="N270" s="319"/>
      <c r="O270" s="169" t="str">
        <f t="shared" ref="O270:O275" si="10">IF(L270&gt;0,"-","x")</f>
        <v>x</v>
      </c>
      <c r="Q270" s="393"/>
    </row>
    <row r="271" spans="1:17" ht="15.75" thickBot="1" x14ac:dyDescent="0.3">
      <c r="A271" s="315"/>
      <c r="B271" s="29" t="s">
        <v>771</v>
      </c>
      <c r="C271" s="460" t="s">
        <v>772</v>
      </c>
      <c r="D271" s="460"/>
      <c r="E271" s="460"/>
      <c r="F271" s="460"/>
      <c r="G271" s="460"/>
      <c r="H271" s="160">
        <f>'Year 1 Staffing'!$I$323</f>
        <v>0</v>
      </c>
      <c r="I271" s="3"/>
      <c r="L271" s="105">
        <f>ROUND((L270*H271)+(D270*7000*'Year 1 Staffing'!N304),0)</f>
        <v>0</v>
      </c>
      <c r="N271" s="319"/>
      <c r="O271" s="169" t="str">
        <f t="shared" si="10"/>
        <v>x</v>
      </c>
      <c r="Q271" s="393"/>
    </row>
    <row r="272" spans="1:17" x14ac:dyDescent="0.25">
      <c r="A272" s="315"/>
      <c r="B272" s="29" t="s">
        <v>774</v>
      </c>
      <c r="C272" s="185" t="s">
        <v>17</v>
      </c>
      <c r="D272" s="185"/>
      <c r="E272" s="185"/>
      <c r="F272" s="185"/>
      <c r="G272" s="185"/>
      <c r="H272" s="185"/>
      <c r="I272" s="185"/>
      <c r="J272" s="185"/>
      <c r="K272" s="185"/>
      <c r="L272" s="140"/>
      <c r="N272" s="319"/>
      <c r="O272" s="169" t="str">
        <f t="shared" si="10"/>
        <v>x</v>
      </c>
      <c r="Q272" s="393"/>
    </row>
    <row r="273" spans="1:17" x14ac:dyDescent="0.25">
      <c r="A273" s="315"/>
      <c r="B273" s="29" t="s">
        <v>776</v>
      </c>
      <c r="C273" s="493" t="s">
        <v>928</v>
      </c>
      <c r="D273" s="493"/>
      <c r="E273" s="493"/>
      <c r="F273" s="493"/>
      <c r="G273" s="493"/>
      <c r="H273" s="493"/>
      <c r="I273" s="493"/>
      <c r="L273" s="140"/>
      <c r="N273" s="314"/>
      <c r="O273" s="169" t="str">
        <f t="shared" si="10"/>
        <v>x</v>
      </c>
      <c r="Q273" s="393"/>
    </row>
    <row r="274" spans="1:17" x14ac:dyDescent="0.25">
      <c r="A274" s="315"/>
      <c r="B274" s="29" t="s">
        <v>778</v>
      </c>
      <c r="C274" s="493" t="s">
        <v>827</v>
      </c>
      <c r="D274" s="493"/>
      <c r="E274" s="493"/>
      <c r="F274" s="493"/>
      <c r="G274" s="493"/>
      <c r="H274" s="493"/>
      <c r="I274" s="493"/>
      <c r="L274" s="140"/>
      <c r="N274" s="314"/>
      <c r="O274" s="169" t="str">
        <f t="shared" si="10"/>
        <v>x</v>
      </c>
      <c r="Q274" s="393"/>
    </row>
    <row r="275" spans="1:17" x14ac:dyDescent="0.25">
      <c r="A275" s="315"/>
      <c r="B275" s="29" t="s">
        <v>779</v>
      </c>
      <c r="C275" s="493" t="s">
        <v>827</v>
      </c>
      <c r="D275" s="493"/>
      <c r="E275" s="493"/>
      <c r="F275" s="493"/>
      <c r="G275" s="493"/>
      <c r="H275" s="493"/>
      <c r="I275" s="493"/>
      <c r="L275" s="140"/>
      <c r="N275" s="314"/>
      <c r="O275" s="169" t="str">
        <f t="shared" si="10"/>
        <v>x</v>
      </c>
      <c r="Q275" s="393"/>
    </row>
    <row r="276" spans="1:17" x14ac:dyDescent="0.25">
      <c r="A276" s="315"/>
      <c r="B276" s="29"/>
      <c r="C276" s="185"/>
      <c r="L276" s="89" t="s">
        <v>780</v>
      </c>
      <c r="N276" s="320">
        <f>ROUND(SUM(L270:L275),0)</f>
        <v>0</v>
      </c>
      <c r="O276" s="169" t="str">
        <f>IF(N276&gt;0,"-","x")</f>
        <v>x</v>
      </c>
      <c r="Q276" s="393"/>
    </row>
    <row r="277" spans="1:17" x14ac:dyDescent="0.25">
      <c r="A277" s="315" t="s">
        <v>929</v>
      </c>
      <c r="B277" s="29"/>
      <c r="C277" s="435" t="s">
        <v>930</v>
      </c>
      <c r="L277" s="317"/>
      <c r="M277" s="185"/>
      <c r="N277" s="318"/>
      <c r="O277" s="169" t="str">
        <f>O280</f>
        <v>x</v>
      </c>
      <c r="Q277" s="393"/>
    </row>
    <row r="278" spans="1:17" x14ac:dyDescent="0.25">
      <c r="A278" s="315"/>
      <c r="B278" s="29" t="s">
        <v>768</v>
      </c>
      <c r="C278" s="484" t="s">
        <v>931</v>
      </c>
      <c r="D278" s="484"/>
      <c r="E278" s="484"/>
      <c r="F278" s="484"/>
      <c r="G278" s="484"/>
      <c r="H278" s="484"/>
      <c r="I278" s="484"/>
      <c r="J278" s="484"/>
      <c r="K278" s="484"/>
      <c r="L278" s="140"/>
      <c r="N278" s="319"/>
      <c r="O278" s="169" t="str">
        <f>IF(L278&gt;0,"-","x")</f>
        <v>x</v>
      </c>
      <c r="Q278" s="393"/>
    </row>
    <row r="279" spans="1:17" x14ac:dyDescent="0.25">
      <c r="A279" s="315"/>
      <c r="B279" s="29" t="s">
        <v>771</v>
      </c>
      <c r="C279" s="484" t="s">
        <v>932</v>
      </c>
      <c r="D279" s="484"/>
      <c r="E279" s="484"/>
      <c r="F279" s="484"/>
      <c r="G279" s="484"/>
      <c r="H279" s="484"/>
      <c r="I279" s="484"/>
      <c r="J279" s="484"/>
      <c r="K279" s="484"/>
      <c r="L279" s="140"/>
      <c r="N279" s="319"/>
      <c r="O279" s="169" t="str">
        <f>IF(L279&gt;0,"-","x")</f>
        <v>x</v>
      </c>
      <c r="Q279" s="393"/>
    </row>
    <row r="280" spans="1:17" x14ac:dyDescent="0.25">
      <c r="A280" s="315"/>
      <c r="B280" s="29"/>
      <c r="L280" s="89" t="s">
        <v>780</v>
      </c>
      <c r="N280" s="320">
        <f>ROUND(SUM(L278:L279),0)</f>
        <v>0</v>
      </c>
      <c r="O280" s="169" t="str">
        <f>IF(N280&gt;0,"-","x")</f>
        <v>x</v>
      </c>
      <c r="Q280" s="393"/>
    </row>
    <row r="281" spans="1:17" x14ac:dyDescent="0.25">
      <c r="A281" s="76"/>
      <c r="B281" s="29"/>
      <c r="C281" s="501" t="s">
        <v>933</v>
      </c>
      <c r="D281" s="502"/>
      <c r="E281" s="502"/>
      <c r="F281" s="502"/>
      <c r="G281" s="502"/>
      <c r="H281" s="502"/>
      <c r="I281" s="502"/>
      <c r="J281" s="502"/>
      <c r="K281" s="502"/>
      <c r="L281" s="348"/>
      <c r="M281" s="349"/>
      <c r="N281" s="350"/>
      <c r="O281" s="169"/>
      <c r="Q281" s="393"/>
    </row>
    <row r="282" spans="1:17" x14ac:dyDescent="0.25">
      <c r="A282" s="315">
        <v>30</v>
      </c>
      <c r="B282" s="29"/>
      <c r="C282" s="435" t="s">
        <v>934</v>
      </c>
      <c r="L282" s="317"/>
      <c r="M282" s="185"/>
      <c r="N282" s="318"/>
      <c r="O282" s="169" t="str">
        <f>O289</f>
        <v>x</v>
      </c>
      <c r="Q282" s="393"/>
    </row>
    <row r="283" spans="1:17" ht="15.75" thickBot="1" x14ac:dyDescent="0.3">
      <c r="A283" s="315"/>
      <c r="B283" s="29" t="s">
        <v>768</v>
      </c>
      <c r="C283" s="3" t="s">
        <v>769</v>
      </c>
      <c r="D283" s="358">
        <f>'Year 1 Staffing'!$E$334</f>
        <v>0</v>
      </c>
      <c r="E283" s="3" t="s">
        <v>498</v>
      </c>
      <c r="F283" s="3" t="s">
        <v>784</v>
      </c>
      <c r="G283" s="159">
        <f>'Year 1 Staffing'!$H$335</f>
        <v>0</v>
      </c>
      <c r="L283" s="104">
        <f>ROUND((D283*G283),0)</f>
        <v>0</v>
      </c>
      <c r="N283" s="319"/>
      <c r="O283" s="169" t="str">
        <f t="shared" ref="O283:O288" si="11">IF(L283&gt;0,"-","x")</f>
        <v>x</v>
      </c>
      <c r="Q283" s="393"/>
    </row>
    <row r="284" spans="1:17" ht="15.75" thickBot="1" x14ac:dyDescent="0.3">
      <c r="A284" s="315"/>
      <c r="B284" s="29" t="s">
        <v>771</v>
      </c>
      <c r="C284" s="460" t="s">
        <v>772</v>
      </c>
      <c r="D284" s="460"/>
      <c r="E284" s="460"/>
      <c r="F284" s="460"/>
      <c r="G284" s="460"/>
      <c r="H284" s="160">
        <f>'Year 1 Staffing'!$I$335</f>
        <v>0</v>
      </c>
      <c r="I284" s="3"/>
      <c r="L284" s="105">
        <f>ROUND((L283*H284)+(D283*7000*'Year 1 Staffing'!N325),0)</f>
        <v>0</v>
      </c>
      <c r="N284" s="319"/>
      <c r="O284" s="169" t="str">
        <f t="shared" si="11"/>
        <v>x</v>
      </c>
      <c r="Q284" s="393"/>
    </row>
    <row r="285" spans="1:17" x14ac:dyDescent="0.25">
      <c r="A285" s="315"/>
      <c r="B285" s="29" t="s">
        <v>774</v>
      </c>
      <c r="C285" s="185" t="s">
        <v>17</v>
      </c>
      <c r="D285" s="185"/>
      <c r="E285" s="185"/>
      <c r="F285" s="185"/>
      <c r="G285" s="185"/>
      <c r="H285" s="185"/>
      <c r="I285" s="185"/>
      <c r="J285" s="185"/>
      <c r="K285" s="185"/>
      <c r="L285" s="140"/>
      <c r="N285" s="319"/>
      <c r="O285" s="169" t="str">
        <f t="shared" si="11"/>
        <v>x</v>
      </c>
      <c r="Q285" s="393"/>
    </row>
    <row r="286" spans="1:17" x14ac:dyDescent="0.25">
      <c r="A286" s="315"/>
      <c r="B286" s="29" t="s">
        <v>776</v>
      </c>
      <c r="C286" s="493" t="s">
        <v>827</v>
      </c>
      <c r="D286" s="493"/>
      <c r="E286" s="493"/>
      <c r="F286" s="493"/>
      <c r="G286" s="493"/>
      <c r="H286" s="493"/>
      <c r="I286" s="493"/>
      <c r="L286" s="140"/>
      <c r="N286" s="314"/>
      <c r="O286" s="169" t="str">
        <f t="shared" si="11"/>
        <v>x</v>
      </c>
      <c r="Q286" s="393"/>
    </row>
    <row r="287" spans="1:17" x14ac:dyDescent="0.25">
      <c r="A287" s="315"/>
      <c r="B287" s="29" t="s">
        <v>778</v>
      </c>
      <c r="C287" s="493" t="s">
        <v>827</v>
      </c>
      <c r="D287" s="493"/>
      <c r="E287" s="493"/>
      <c r="F287" s="493"/>
      <c r="G287" s="493"/>
      <c r="H287" s="493"/>
      <c r="I287" s="493"/>
      <c r="L287" s="140"/>
      <c r="N287" s="314"/>
      <c r="O287" s="169" t="str">
        <f t="shared" si="11"/>
        <v>x</v>
      </c>
      <c r="Q287" s="393"/>
    </row>
    <row r="288" spans="1:17" x14ac:dyDescent="0.25">
      <c r="A288" s="315"/>
      <c r="B288" s="29" t="s">
        <v>935</v>
      </c>
      <c r="C288" s="493" t="s">
        <v>827</v>
      </c>
      <c r="D288" s="493"/>
      <c r="E288" s="493"/>
      <c r="F288" s="493"/>
      <c r="G288" s="493"/>
      <c r="H288" s="493"/>
      <c r="I288" s="493"/>
      <c r="L288" s="140"/>
      <c r="N288" s="314"/>
      <c r="O288" s="169" t="str">
        <f t="shared" si="11"/>
        <v>x</v>
      </c>
      <c r="Q288" s="393"/>
    </row>
    <row r="289" spans="1:17" x14ac:dyDescent="0.25">
      <c r="A289" s="315"/>
      <c r="B289" s="29"/>
      <c r="C289" s="185"/>
      <c r="L289" s="89" t="s">
        <v>780</v>
      </c>
      <c r="N289" s="320">
        <f>ROUND(SUM(L283:L288),0)</f>
        <v>0</v>
      </c>
      <c r="O289" s="169" t="str">
        <f>IF(N289&gt;0,"-","x")</f>
        <v>x</v>
      </c>
      <c r="Q289" s="393"/>
    </row>
    <row r="290" spans="1:17" x14ac:dyDescent="0.25">
      <c r="A290" s="315">
        <v>31</v>
      </c>
      <c r="B290" s="29"/>
      <c r="C290" s="435" t="s">
        <v>936</v>
      </c>
      <c r="L290" s="317"/>
      <c r="M290" s="185"/>
      <c r="N290" s="318"/>
      <c r="O290" s="373" t="str">
        <f>O297</f>
        <v>x</v>
      </c>
      <c r="Q290" s="393"/>
    </row>
    <row r="291" spans="1:17" ht="15.75" thickBot="1" x14ac:dyDescent="0.3">
      <c r="A291" s="315"/>
      <c r="B291" s="29" t="s">
        <v>768</v>
      </c>
      <c r="C291" s="3" t="s">
        <v>769</v>
      </c>
      <c r="D291" s="158">
        <f>'Year 1 Staffing'!E340</f>
        <v>0</v>
      </c>
      <c r="E291" s="3" t="s">
        <v>498</v>
      </c>
      <c r="F291" s="3" t="s">
        <v>784</v>
      </c>
      <c r="G291" s="159">
        <f>'Year 1 Staffing'!H341</f>
        <v>0</v>
      </c>
      <c r="L291" s="104">
        <f>ROUND((D291*G291),0)</f>
        <v>0</v>
      </c>
      <c r="N291" s="319"/>
      <c r="O291" s="169" t="str">
        <f t="shared" ref="O291:O296" si="12">IF(L291&gt;0,"-","x")</f>
        <v>x</v>
      </c>
      <c r="Q291" s="393"/>
    </row>
    <row r="292" spans="1:17" ht="15.75" thickBot="1" x14ac:dyDescent="0.3">
      <c r="A292" s="315"/>
      <c r="B292" s="29" t="s">
        <v>771</v>
      </c>
      <c r="C292" s="460" t="s">
        <v>772</v>
      </c>
      <c r="D292" s="460"/>
      <c r="E292" s="460"/>
      <c r="F292" s="460"/>
      <c r="G292" s="460"/>
      <c r="H292" s="160">
        <f>'Year 1 Staffing'!$I$341</f>
        <v>0</v>
      </c>
      <c r="I292" s="3"/>
      <c r="L292" s="105">
        <f>ROUND((L291*H292)+(D291*7000*'Year 1 Staffing'!N337),0)</f>
        <v>0</v>
      </c>
      <c r="N292" s="319"/>
      <c r="O292" s="169" t="str">
        <f t="shared" si="12"/>
        <v>x</v>
      </c>
      <c r="Q292" s="393"/>
    </row>
    <row r="293" spans="1:17" x14ac:dyDescent="0.25">
      <c r="A293" s="315"/>
      <c r="B293" s="29" t="s">
        <v>774</v>
      </c>
      <c r="C293" s="185" t="s">
        <v>17</v>
      </c>
      <c r="D293" s="185"/>
      <c r="E293" s="185"/>
      <c r="F293" s="185"/>
      <c r="G293" s="185"/>
      <c r="H293" s="185"/>
      <c r="I293" s="185"/>
      <c r="J293" s="185"/>
      <c r="K293" s="185"/>
      <c r="L293" s="140"/>
      <c r="N293" s="319"/>
      <c r="O293" s="169" t="str">
        <f t="shared" si="12"/>
        <v>x</v>
      </c>
      <c r="Q293" s="393"/>
    </row>
    <row r="294" spans="1:17" x14ac:dyDescent="0.25">
      <c r="A294" s="315"/>
      <c r="B294" s="29" t="s">
        <v>776</v>
      </c>
      <c r="C294" s="493" t="s">
        <v>827</v>
      </c>
      <c r="D294" s="493"/>
      <c r="E294" s="493"/>
      <c r="F294" s="493"/>
      <c r="G294" s="493"/>
      <c r="H294" s="493"/>
      <c r="I294" s="493"/>
      <c r="L294" s="140"/>
      <c r="N294" s="314"/>
      <c r="O294" s="169" t="str">
        <f t="shared" si="12"/>
        <v>x</v>
      </c>
      <c r="Q294" s="393"/>
    </row>
    <row r="295" spans="1:17" x14ac:dyDescent="0.25">
      <c r="A295" s="315"/>
      <c r="B295" s="29" t="s">
        <v>937</v>
      </c>
      <c r="C295" s="493" t="s">
        <v>827</v>
      </c>
      <c r="D295" s="493"/>
      <c r="E295" s="493"/>
      <c r="F295" s="493"/>
      <c r="G295" s="493"/>
      <c r="H295" s="493"/>
      <c r="I295" s="493"/>
      <c r="L295" s="140"/>
      <c r="N295" s="314"/>
      <c r="O295" s="169" t="str">
        <f t="shared" si="12"/>
        <v>x</v>
      </c>
      <c r="Q295" s="393"/>
    </row>
    <row r="296" spans="1:17" x14ac:dyDescent="0.25">
      <c r="A296" s="315"/>
      <c r="B296" s="29" t="s">
        <v>935</v>
      </c>
      <c r="C296" s="493" t="s">
        <v>827</v>
      </c>
      <c r="D296" s="493"/>
      <c r="E296" s="493"/>
      <c r="F296" s="493"/>
      <c r="G296" s="493"/>
      <c r="H296" s="493"/>
      <c r="I296" s="493"/>
      <c r="L296" s="140"/>
      <c r="N296" s="314"/>
      <c r="O296" s="169" t="str">
        <f t="shared" si="12"/>
        <v>x</v>
      </c>
      <c r="Q296" s="393"/>
    </row>
    <row r="297" spans="1:17" x14ac:dyDescent="0.25">
      <c r="A297" s="315"/>
      <c r="B297" s="29"/>
      <c r="C297" s="185"/>
      <c r="L297" s="89" t="s">
        <v>780</v>
      </c>
      <c r="N297" s="320">
        <f>SUM(L291:L296)</f>
        <v>0</v>
      </c>
      <c r="O297" s="169" t="str">
        <f>IF(N297&gt;0,"-","x")</f>
        <v>x</v>
      </c>
      <c r="Q297" s="393"/>
    </row>
    <row r="298" spans="1:17" x14ac:dyDescent="0.25">
      <c r="A298" s="315"/>
      <c r="B298" s="29"/>
      <c r="C298" s="156"/>
      <c r="D298" s="156"/>
      <c r="E298" s="156"/>
      <c r="F298" s="156"/>
      <c r="G298" s="156"/>
      <c r="H298" s="93"/>
      <c r="I298" s="3"/>
      <c r="L298" s="89"/>
      <c r="N298" s="323"/>
      <c r="O298" s="169" t="str">
        <f>O302</f>
        <v>-</v>
      </c>
      <c r="Q298" s="393"/>
    </row>
    <row r="299" spans="1:17" x14ac:dyDescent="0.25">
      <c r="A299" s="315"/>
      <c r="B299" s="29"/>
      <c r="C299" s="156"/>
      <c r="D299" s="156"/>
      <c r="E299" s="156"/>
      <c r="F299" s="156"/>
      <c r="G299" s="503" t="s">
        <v>938</v>
      </c>
      <c r="H299" s="503"/>
      <c r="I299" s="503"/>
      <c r="J299" s="503"/>
      <c r="K299" s="503"/>
      <c r="L299" s="503"/>
      <c r="N299" s="324">
        <f>SUM(N283:N297)</f>
        <v>0</v>
      </c>
      <c r="O299" s="169" t="str">
        <f t="shared" ref="O299:O306" si="13">IF(N299&gt;0,"-","x")</f>
        <v>x</v>
      </c>
      <c r="Q299" s="393"/>
    </row>
    <row r="300" spans="1:17" x14ac:dyDescent="0.25">
      <c r="A300" s="315"/>
      <c r="G300" s="494" t="s">
        <v>939</v>
      </c>
      <c r="H300" s="494"/>
      <c r="I300" s="494"/>
      <c r="J300" s="494"/>
      <c r="K300" s="494"/>
      <c r="L300" s="494"/>
      <c r="N300" s="324">
        <f>ROUND(SUM(N117:N280),0)</f>
        <v>2408719</v>
      </c>
      <c r="O300" s="169" t="str">
        <f t="shared" si="13"/>
        <v>-</v>
      </c>
      <c r="Q300" s="393"/>
    </row>
    <row r="301" spans="1:17" x14ac:dyDescent="0.25">
      <c r="A301" s="315"/>
      <c r="B301" s="29"/>
      <c r="C301" s="185"/>
      <c r="G301" s="494" t="s">
        <v>940</v>
      </c>
      <c r="H301" s="494"/>
      <c r="I301" s="494"/>
      <c r="J301" s="494"/>
      <c r="K301" s="494"/>
      <c r="L301" s="494"/>
      <c r="N301" s="324">
        <f>ROUND(N114,0)</f>
        <v>410886</v>
      </c>
      <c r="O301" s="169" t="str">
        <f t="shared" si="13"/>
        <v>-</v>
      </c>
      <c r="Q301" s="393"/>
    </row>
    <row r="302" spans="1:17" x14ac:dyDescent="0.25">
      <c r="A302" s="315"/>
      <c r="B302" s="29"/>
      <c r="C302" s="96"/>
      <c r="D302" s="3"/>
      <c r="E302" s="3"/>
      <c r="F302" s="3"/>
      <c r="G302" s="494" t="s">
        <v>941</v>
      </c>
      <c r="H302" s="494"/>
      <c r="I302" s="494"/>
      <c r="J302" s="494"/>
      <c r="K302" s="494"/>
      <c r="L302" s="494"/>
      <c r="N302" s="320">
        <f>ROUND(N71,0)</f>
        <v>2604399</v>
      </c>
      <c r="O302" s="169" t="str">
        <f t="shared" si="13"/>
        <v>-</v>
      </c>
      <c r="Q302" s="393"/>
    </row>
    <row r="303" spans="1:17" x14ac:dyDescent="0.25">
      <c r="A303" s="315"/>
      <c r="B303" s="29"/>
      <c r="C303" s="96"/>
      <c r="D303" s="3"/>
      <c r="E303" s="3"/>
      <c r="F303" s="3"/>
      <c r="G303" s="157"/>
      <c r="H303" s="157"/>
      <c r="I303" s="157"/>
      <c r="J303" s="157"/>
      <c r="K303" s="157"/>
      <c r="L303" s="157"/>
      <c r="N303" s="323"/>
      <c r="O303" s="169" t="str">
        <f>O306</f>
        <v>-</v>
      </c>
      <c r="Q303" s="393"/>
    </row>
    <row r="304" spans="1:17" x14ac:dyDescent="0.25">
      <c r="A304" s="315"/>
      <c r="B304" s="29"/>
      <c r="C304" s="156"/>
      <c r="D304" s="156"/>
      <c r="E304" s="156"/>
      <c r="F304" s="156"/>
      <c r="G304" s="494" t="s">
        <v>942</v>
      </c>
      <c r="H304" s="494"/>
      <c r="I304" s="494"/>
      <c r="J304" s="494"/>
      <c r="K304" s="494"/>
      <c r="L304" s="494"/>
      <c r="N304" s="324">
        <f>ROUND(SUM(N299:N302),0)</f>
        <v>5424004</v>
      </c>
      <c r="O304" s="169" t="str">
        <f t="shared" si="13"/>
        <v>-</v>
      </c>
      <c r="Q304" s="393"/>
    </row>
    <row r="305" spans="1:17" x14ac:dyDescent="0.25">
      <c r="A305" s="325"/>
      <c r="B305" s="29"/>
      <c r="C305" s="156"/>
      <c r="E305" s="156"/>
      <c r="F305" s="90"/>
      <c r="G305" s="494" t="s">
        <v>943</v>
      </c>
      <c r="H305" s="494"/>
      <c r="I305" s="494"/>
      <c r="J305" s="494"/>
      <c r="K305" s="494"/>
      <c r="L305" s="494"/>
      <c r="N305" s="326">
        <f>ROUND('Year 1 Revenues'!M141+L162,0)</f>
        <v>6080714</v>
      </c>
      <c r="O305" s="169" t="str">
        <f t="shared" si="13"/>
        <v>-</v>
      </c>
      <c r="Q305" s="393"/>
    </row>
    <row r="306" spans="1:17" x14ac:dyDescent="0.25">
      <c r="A306" s="327"/>
      <c r="B306" s="328"/>
      <c r="C306" s="329"/>
      <c r="D306" s="329"/>
      <c r="E306" s="329"/>
      <c r="F306" s="329"/>
      <c r="G306" s="500" t="s">
        <v>944</v>
      </c>
      <c r="H306" s="500"/>
      <c r="I306" s="500"/>
      <c r="J306" s="500"/>
      <c r="K306" s="500"/>
      <c r="L306" s="500"/>
      <c r="M306" s="167"/>
      <c r="N306" s="330">
        <f>ROUND(SUM(N305-N304),0)</f>
        <v>656710</v>
      </c>
      <c r="O306" s="169" t="str">
        <f t="shared" si="13"/>
        <v>-</v>
      </c>
      <c r="Q306" s="393"/>
    </row>
    <row r="307" spans="1:17" x14ac:dyDescent="0.25">
      <c r="A307" s="95"/>
      <c r="B307" s="29"/>
      <c r="N307" s="94"/>
      <c r="Q307" s="393"/>
    </row>
    <row r="308" spans="1:17" x14ac:dyDescent="0.25">
      <c r="A308" s="95"/>
      <c r="B308" s="29"/>
      <c r="N308" s="94"/>
      <c r="Q308" s="393"/>
    </row>
    <row r="309" spans="1:17" x14ac:dyDescent="0.25">
      <c r="A309" s="95"/>
      <c r="B309" s="29"/>
      <c r="N309" s="94"/>
      <c r="Q309" s="393"/>
    </row>
    <row r="310" spans="1:17" x14ac:dyDescent="0.25">
      <c r="A310" s="95"/>
      <c r="B310" s="29"/>
      <c r="N310" s="94"/>
      <c r="Q310" s="393"/>
    </row>
    <row r="311" spans="1:17" x14ac:dyDescent="0.25">
      <c r="Q311" s="393"/>
    </row>
    <row r="312" spans="1:17" x14ac:dyDescent="0.25">
      <c r="Q312" s="393"/>
    </row>
    <row r="313" spans="1:17" x14ac:dyDescent="0.25">
      <c r="Q313" s="393"/>
    </row>
    <row r="314" spans="1:17" x14ac:dyDescent="0.25">
      <c r="Q314" s="393"/>
    </row>
    <row r="315" spans="1:17" x14ac:dyDescent="0.25">
      <c r="Q315" s="393"/>
    </row>
    <row r="316" spans="1:17" x14ac:dyDescent="0.25">
      <c r="Q316" s="393"/>
    </row>
    <row r="317" spans="1:17" x14ac:dyDescent="0.25">
      <c r="Q317" s="393"/>
    </row>
    <row r="318" spans="1:17" x14ac:dyDescent="0.25">
      <c r="Q318" s="393"/>
    </row>
  </sheetData>
  <sheetProtection algorithmName="SHA-512" hashValue="L9MfASWuSywiuPI+W1ZLqKGEnSN4oNxgSihm22B/S1MJK8BBgn/uG1+CvxJIfNt2u4gdofAPYAzfQMBHM8/dBw==" saltValue="yLSth+tovJ5mI15wdNrxrw==" spinCount="100000" sheet="1" objects="1" scenarios="1"/>
  <autoFilter ref="O1:O306" xr:uid="{00000000-0009-0000-0000-000007000000}"/>
  <mergeCells count="201">
    <mergeCell ref="C246:K246"/>
    <mergeCell ref="C247:I247"/>
    <mergeCell ref="C249:K249"/>
    <mergeCell ref="C250:K250"/>
    <mergeCell ref="C252:G252"/>
    <mergeCell ref="C254:K254"/>
    <mergeCell ref="C239:K239"/>
    <mergeCell ref="C240:K240"/>
    <mergeCell ref="G305:L305"/>
    <mergeCell ref="C241:I241"/>
    <mergeCell ref="C243:K243"/>
    <mergeCell ref="C244:K244"/>
    <mergeCell ref="C245:K245"/>
    <mergeCell ref="G299:L299"/>
    <mergeCell ref="C292:G292"/>
    <mergeCell ref="C294:I294"/>
    <mergeCell ref="C295:I295"/>
    <mergeCell ref="C296:I296"/>
    <mergeCell ref="G306:L306"/>
    <mergeCell ref="C278:K278"/>
    <mergeCell ref="C279:K279"/>
    <mergeCell ref="G300:L300"/>
    <mergeCell ref="G301:L301"/>
    <mergeCell ref="G302:L302"/>
    <mergeCell ref="G304:L304"/>
    <mergeCell ref="C255:K255"/>
    <mergeCell ref="C256:K256"/>
    <mergeCell ref="C257:I257"/>
    <mergeCell ref="C264:I264"/>
    <mergeCell ref="C265:I265"/>
    <mergeCell ref="C266:I266"/>
    <mergeCell ref="C260:K260"/>
    <mergeCell ref="C262:G262"/>
    <mergeCell ref="C281:K281"/>
    <mergeCell ref="C284:G284"/>
    <mergeCell ref="C286:I286"/>
    <mergeCell ref="C287:I287"/>
    <mergeCell ref="C288:I288"/>
    <mergeCell ref="C271:G271"/>
    <mergeCell ref="C273:I273"/>
    <mergeCell ref="C274:I274"/>
    <mergeCell ref="C275:I275"/>
    <mergeCell ref="C232:K232"/>
    <mergeCell ref="C233:K233"/>
    <mergeCell ref="C234:K234"/>
    <mergeCell ref="C235:I235"/>
    <mergeCell ref="C237:K237"/>
    <mergeCell ref="C238:K238"/>
    <mergeCell ref="C220:K220"/>
    <mergeCell ref="C221:K221"/>
    <mergeCell ref="C222:I222"/>
    <mergeCell ref="C224:K224"/>
    <mergeCell ref="C225:K225"/>
    <mergeCell ref="C227:G227"/>
    <mergeCell ref="C228:K228"/>
    <mergeCell ref="C230:G230"/>
    <mergeCell ref="C211:I211"/>
    <mergeCell ref="C214:K214"/>
    <mergeCell ref="H215:I215"/>
    <mergeCell ref="C216:G216"/>
    <mergeCell ref="C218:K218"/>
    <mergeCell ref="C219:K219"/>
    <mergeCell ref="C204:K204"/>
    <mergeCell ref="C205:I205"/>
    <mergeCell ref="C207:K207"/>
    <mergeCell ref="C208:K208"/>
    <mergeCell ref="C209:K209"/>
    <mergeCell ref="C210:I210"/>
    <mergeCell ref="C196:G196"/>
    <mergeCell ref="C198:K198"/>
    <mergeCell ref="C199:K199"/>
    <mergeCell ref="C200:K200"/>
    <mergeCell ref="C201:K201"/>
    <mergeCell ref="C203:K203"/>
    <mergeCell ref="C185:I185"/>
    <mergeCell ref="C188:K188"/>
    <mergeCell ref="C190:G190"/>
    <mergeCell ref="C191:K191"/>
    <mergeCell ref="C193:G193"/>
    <mergeCell ref="C194:K194"/>
    <mergeCell ref="C168:I168"/>
    <mergeCell ref="C172:I172"/>
    <mergeCell ref="C175:K175"/>
    <mergeCell ref="C177:G177"/>
    <mergeCell ref="C183:K183"/>
    <mergeCell ref="C184:K184"/>
    <mergeCell ref="C142:K142"/>
    <mergeCell ref="C158:I158"/>
    <mergeCell ref="C159:I159"/>
    <mergeCell ref="C161:K161"/>
    <mergeCell ref="C162:K162"/>
    <mergeCell ref="C163:K163"/>
    <mergeCell ref="C164:I164"/>
    <mergeCell ref="C181:K181"/>
    <mergeCell ref="C182:K182"/>
    <mergeCell ref="C151:K151"/>
    <mergeCell ref="C152:K152"/>
    <mergeCell ref="C153:K153"/>
    <mergeCell ref="C154:I154"/>
    <mergeCell ref="C156:K156"/>
    <mergeCell ref="C157:K157"/>
    <mergeCell ref="C171:I171"/>
    <mergeCell ref="C125:G125"/>
    <mergeCell ref="C127:G127"/>
    <mergeCell ref="C129:G129"/>
    <mergeCell ref="C131:G131"/>
    <mergeCell ref="C179:G179"/>
    <mergeCell ref="C133:G133"/>
    <mergeCell ref="C136:K136"/>
    <mergeCell ref="C137:K137"/>
    <mergeCell ref="C112:I112"/>
    <mergeCell ref="G114:L114"/>
    <mergeCell ref="C117:K117"/>
    <mergeCell ref="C118:K118"/>
    <mergeCell ref="C119:I119"/>
    <mergeCell ref="C123:G123"/>
    <mergeCell ref="C143:K143"/>
    <mergeCell ref="C144:I144"/>
    <mergeCell ref="C146:K146"/>
    <mergeCell ref="C147:K147"/>
    <mergeCell ref="C148:K148"/>
    <mergeCell ref="C149:I149"/>
    <mergeCell ref="C135:K135"/>
    <mergeCell ref="C138:K138"/>
    <mergeCell ref="C139:I139"/>
    <mergeCell ref="C141:K141"/>
    <mergeCell ref="C102:K102"/>
    <mergeCell ref="C103:I103"/>
    <mergeCell ref="C106:I106"/>
    <mergeCell ref="C107:I107"/>
    <mergeCell ref="C110:I110"/>
    <mergeCell ref="C111:I111"/>
    <mergeCell ref="C92:K92"/>
    <mergeCell ref="C93:I93"/>
    <mergeCell ref="C96:K96"/>
    <mergeCell ref="C98:G98"/>
    <mergeCell ref="C100:K100"/>
    <mergeCell ref="C101:K101"/>
    <mergeCell ref="C84:G84"/>
    <mergeCell ref="C85:K85"/>
    <mergeCell ref="C87:G87"/>
    <mergeCell ref="C89:K89"/>
    <mergeCell ref="C90:K90"/>
    <mergeCell ref="C91:K91"/>
    <mergeCell ref="G71:L71"/>
    <mergeCell ref="C74:K74"/>
    <mergeCell ref="C76:G76"/>
    <mergeCell ref="C78:K78"/>
    <mergeCell ref="C79:I79"/>
    <mergeCell ref="C82:K82"/>
    <mergeCell ref="C58:K58"/>
    <mergeCell ref="C64:K64"/>
    <mergeCell ref="C65:K65"/>
    <mergeCell ref="C66:K66"/>
    <mergeCell ref="C68:K68"/>
    <mergeCell ref="C69:K69"/>
    <mergeCell ref="C48:K48"/>
    <mergeCell ref="C50:K50"/>
    <mergeCell ref="C51:K51"/>
    <mergeCell ref="C53:K53"/>
    <mergeCell ref="C55:K55"/>
    <mergeCell ref="C56:K56"/>
    <mergeCell ref="C57:K57"/>
    <mergeCell ref="C52:K52"/>
    <mergeCell ref="C59:K59"/>
    <mergeCell ref="C60:K60"/>
    <mergeCell ref="C62:I62"/>
    <mergeCell ref="C61:I61"/>
    <mergeCell ref="C45:K45"/>
    <mergeCell ref="A1:N1"/>
    <mergeCell ref="A2:N2"/>
    <mergeCell ref="A3:N3"/>
    <mergeCell ref="C5:K5"/>
    <mergeCell ref="C6:K6"/>
    <mergeCell ref="C32:K32"/>
    <mergeCell ref="C33:K33"/>
    <mergeCell ref="H34:I34"/>
    <mergeCell ref="C35:G35"/>
    <mergeCell ref="C38:G38"/>
    <mergeCell ref="C40:K40"/>
    <mergeCell ref="H41:I41"/>
    <mergeCell ref="C42:G42"/>
    <mergeCell ref="H43:I43"/>
    <mergeCell ref="C44:G44"/>
    <mergeCell ref="C36:K36"/>
    <mergeCell ref="H37:I37"/>
    <mergeCell ref="C22:G22"/>
    <mergeCell ref="C24:K24"/>
    <mergeCell ref="C25:K25"/>
    <mergeCell ref="C27:G27"/>
    <mergeCell ref="C28:K28"/>
    <mergeCell ref="C30:G30"/>
    <mergeCell ref="P6:P10"/>
    <mergeCell ref="C8:G8"/>
    <mergeCell ref="C9:K9"/>
    <mergeCell ref="C11:G11"/>
    <mergeCell ref="C12:K12"/>
    <mergeCell ref="C14:G14"/>
    <mergeCell ref="C16:K16"/>
    <mergeCell ref="C18:G18"/>
    <mergeCell ref="C20:G20"/>
  </mergeCells>
  <printOptions horizontalCentered="1" gridLines="1"/>
  <pageMargins left="0.25" right="0.25" top="0.5" bottom="0.5" header="0" footer="0"/>
  <pageSetup scale="67" fitToHeight="0" orientation="portrait" verticalDpi="597"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D6477B3B4391043B7368DA525305509" ma:contentTypeVersion="13" ma:contentTypeDescription="Create a new document." ma:contentTypeScope="" ma:versionID="452a55e8175a7aee14f1be7e21e50049">
  <xsd:schema xmlns:xsd="http://www.w3.org/2001/XMLSchema" xmlns:xs="http://www.w3.org/2001/XMLSchema" xmlns:p="http://schemas.microsoft.com/office/2006/metadata/properties" xmlns:ns1="http://schemas.microsoft.com/sharepoint/v3" xmlns:ns2="9184d3ac-e62a-4a85-b9b9-b5eb282975a9" xmlns:ns3="12264126-bde8-4b66-b8dc-84a211a0d8f8" targetNamespace="http://schemas.microsoft.com/office/2006/metadata/properties" ma:root="true" ma:fieldsID="aa07d252ca732a2d3105a5d0848021af" ns1:_="" ns2:_="" ns3:_="">
    <xsd:import namespace="http://schemas.microsoft.com/sharepoint/v3"/>
    <xsd:import namespace="9184d3ac-e62a-4a85-b9b9-b5eb282975a9"/>
    <xsd:import namespace="12264126-bde8-4b66-b8dc-84a211a0d8f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AutoKeyPoints" minOccurs="0"/>
                <xsd:element ref="ns2:MediaServiceKeyPoints" minOccurs="0"/>
                <xsd:element ref="ns3:SharedWithUsers" minOccurs="0"/>
                <xsd:element ref="ns3:SharedWithDetails" minOccurs="0"/>
                <xsd:element ref="ns2:MediaServiceGenerationTime" minOccurs="0"/>
                <xsd:element ref="ns2:MediaServiceEventHashCode"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184d3ac-e62a-4a85-b9b9-b5eb282975a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2264126-bde8-4b66-b8dc-84a211a0d8f8"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2B0DF86-6D3A-4C00-AA53-B0F2244E78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184d3ac-e62a-4a85-b9b9-b5eb282975a9"/>
    <ds:schemaRef ds:uri="12264126-bde8-4b66-b8dc-84a211a0d8f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74F33CF-0955-40AB-8F24-4EE3F783AAD9}">
  <ds:schemaRefs>
    <ds:schemaRef ds:uri="http://schemas.microsoft.com/office/2006/metadata/properties"/>
    <ds:schemaRef ds:uri="9184d3ac-e62a-4a85-b9b9-b5eb282975a9"/>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12264126-bde8-4b66-b8dc-84a211a0d8f8"/>
    <ds:schemaRef ds:uri="http://www.w3.org/XML/1998/namespace"/>
    <ds:schemaRef ds:uri="http://purl.org/dc/dcmitype/"/>
  </ds:schemaRefs>
</ds:datastoreItem>
</file>

<file path=customXml/itemProps3.xml><?xml version="1.0" encoding="utf-8"?>
<ds:datastoreItem xmlns:ds="http://schemas.openxmlformats.org/officeDocument/2006/customXml" ds:itemID="{DD4C4FF1-8422-4D91-A590-2A7476B2450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11</vt:i4>
      </vt:variant>
    </vt:vector>
  </HeadingPairs>
  <TitlesOfParts>
    <vt:vector size="19" baseType="lpstr">
      <vt:lpstr>Edit Notes</vt:lpstr>
      <vt:lpstr>Notes</vt:lpstr>
      <vt:lpstr>Instructions</vt:lpstr>
      <vt:lpstr>Summary</vt:lpstr>
      <vt:lpstr>Comments</vt:lpstr>
      <vt:lpstr>Year 1 Revenues</vt:lpstr>
      <vt:lpstr>Year 1 Staffing</vt:lpstr>
      <vt:lpstr>Year 1 Expenditures</vt:lpstr>
      <vt:lpstr>Comments!Print_Area</vt:lpstr>
      <vt:lpstr>'Edit Notes'!Print_Area</vt:lpstr>
      <vt:lpstr>Instructions!Print_Area</vt:lpstr>
      <vt:lpstr>Summary!Print_Area</vt:lpstr>
      <vt:lpstr>'Year 1 Expenditures'!Print_Area</vt:lpstr>
      <vt:lpstr>'Year 1 Revenues'!Print_Area</vt:lpstr>
      <vt:lpstr>'Year 1 Staffing'!Print_Area</vt:lpstr>
      <vt:lpstr>Summary!Print_Titles</vt:lpstr>
      <vt:lpstr>'Year 1 Expenditures'!Print_Titles</vt:lpstr>
      <vt:lpstr>'Year 1 Revenues'!Print_Titles</vt:lpstr>
      <vt:lpstr>'Year 1 Staffing'!Print_Titles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FEFP Revenue Worksheet</dc:title>
  <dc:subject>Revenue</dc:subject>
  <dc:creator>Technical Manager, Charter Schools</dc:creator>
  <cp:keywords>Revenue Worksheets</cp:keywords>
  <dc:description>None at this time.</dc:description>
  <cp:lastModifiedBy>Randy Modlin</cp:lastModifiedBy>
  <cp:revision/>
  <cp:lastPrinted>2023-06-20T12:48:23Z</cp:lastPrinted>
  <dcterms:created xsi:type="dcterms:W3CDTF">1999-09-08T16:34:26Z</dcterms:created>
  <dcterms:modified xsi:type="dcterms:W3CDTF">2023-08-17T20:11:02Z</dcterms:modified>
  <cp:category>Charter Schools</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0x0101001D6477B3B4391043B7368DA525305509</vt:lpwstr>
  </property>
</Properties>
</file>